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OneDrive - Apator S.A\Pulpit\ROBOCZE\STRONA\"/>
    </mc:Choice>
  </mc:AlternateContent>
  <xr:revisionPtr revIDLastSave="0" documentId="13_ncr:1_{311EF6E3-25E3-4A5A-87F3-8075C7EFD003}" xr6:coauthVersionLast="47" xr6:coauthVersionMax="47" xr10:uidLastSave="{00000000-0000-0000-0000-000000000000}"/>
  <bookViews>
    <workbookView xWindow="28680" yWindow="-120" windowWidth="29040" windowHeight="17640" activeTab="1" xr2:uid="{8943EC27-1F06-4808-858D-4F9658680B71}"/>
  </bookViews>
  <sheets>
    <sheet name="Menu" sheetId="4" r:id="rId1"/>
    <sheet name="Summary" sheetId="5" r:id="rId2"/>
    <sheet name="P&amp;L(q)" sheetId="1" r:id="rId3"/>
    <sheet name="P&amp;L(y)" sheetId="7" r:id="rId4"/>
    <sheet name="BS" sheetId="2" r:id="rId5"/>
    <sheet name="CF" sheetId="3" r:id="rId6"/>
  </sheets>
  <definedNames>
    <definedName name="_xlnm.Print_Area" localSheetId="4">BS!$B$2:$N$102</definedName>
    <definedName name="_xlnm.Print_Area" localSheetId="5">CF!$B$2:$O$82</definedName>
    <definedName name="_xlnm.Print_Area" localSheetId="2">'P&amp;L(q)'!$B$1:$R$63</definedName>
    <definedName name="_xlnm.Print_Area" localSheetId="3">'P&amp;L(y)'!$B$1:$G$63</definedName>
    <definedName name="_xlnm.Print_Area" localSheetId="1">Summary!$B$1:$O$35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2" i="5" l="1"/>
  <c r="P21" i="5"/>
  <c r="P20" i="5"/>
  <c r="BT6" i="3"/>
  <c r="BT79" i="3"/>
  <c r="BT78" i="3"/>
  <c r="BT75" i="3"/>
  <c r="BT74" i="3"/>
  <c r="BT73" i="3"/>
  <c r="BT72" i="3"/>
  <c r="BT71" i="3"/>
  <c r="BT70" i="3"/>
  <c r="BT69" i="3"/>
  <c r="BT68" i="3"/>
  <c r="BT67" i="3"/>
  <c r="BT66" i="3"/>
  <c r="BT76" i="3" s="1"/>
  <c r="BT65" i="3"/>
  <c r="BT62" i="3"/>
  <c r="BT61" i="3"/>
  <c r="BT60" i="3"/>
  <c r="BT59" i="3"/>
  <c r="BT58" i="3"/>
  <c r="BT57" i="3"/>
  <c r="BT56" i="3"/>
  <c r="BT55" i="3"/>
  <c r="BT54" i="3"/>
  <c r="BT53" i="3"/>
  <c r="BT52" i="3"/>
  <c r="BT51" i="3"/>
  <c r="BT50" i="3"/>
  <c r="BT49" i="3"/>
  <c r="BT48" i="3"/>
  <c r="BT47" i="3"/>
  <c r="BT63" i="3" s="1"/>
  <c r="BT46" i="3"/>
  <c r="BT45" i="3"/>
  <c r="BT44" i="3"/>
  <c r="BT41" i="3"/>
  <c r="BT40" i="3"/>
  <c r="BT39" i="3"/>
  <c r="BT37" i="3"/>
  <c r="BT36" i="3"/>
  <c r="BT35" i="3"/>
  <c r="BT34" i="3"/>
  <c r="BT33" i="3"/>
  <c r="BT32" i="3"/>
  <c r="BT31" i="3"/>
  <c r="BT30" i="3"/>
  <c r="BT29" i="3"/>
  <c r="BT28" i="3"/>
  <c r="BT27" i="3"/>
  <c r="BT25" i="3"/>
  <c r="BT24" i="3"/>
  <c r="BT23" i="3"/>
  <c r="BT22" i="3"/>
  <c r="BT21" i="3"/>
  <c r="BT20" i="3"/>
  <c r="BT19" i="3"/>
  <c r="BT18" i="3"/>
  <c r="BT17" i="3"/>
  <c r="BT16" i="3"/>
  <c r="BT15" i="3"/>
  <c r="BT14" i="3"/>
  <c r="BT13" i="3"/>
  <c r="BT12" i="3"/>
  <c r="BT11" i="3"/>
  <c r="BT10" i="3"/>
  <c r="BT9" i="3"/>
  <c r="BT8" i="3"/>
  <c r="BT7" i="3" s="1"/>
  <c r="BT26" i="3"/>
  <c r="BT38" i="3" s="1"/>
  <c r="BT42" i="3" s="1"/>
  <c r="BT77" i="3" s="1"/>
  <c r="BT81" i="3" s="1"/>
  <c r="AK79" i="3"/>
  <c r="AK76" i="3"/>
  <c r="AK63" i="3"/>
  <c r="AK7" i="3"/>
  <c r="AK26" i="3" s="1"/>
  <c r="AK38" i="3" s="1"/>
  <c r="AK42" i="3" s="1"/>
  <c r="AK77" i="3" s="1"/>
  <c r="AK81" i="3" s="1"/>
  <c r="AK89" i="2"/>
  <c r="AK47" i="2"/>
  <c r="AK24" i="2"/>
  <c r="AK95" i="2"/>
  <c r="AK86" i="2"/>
  <c r="AU86" i="2" s="1"/>
  <c r="AK83" i="2"/>
  <c r="AU83" i="2" s="1"/>
  <c r="AK74" i="2"/>
  <c r="AU74" i="2" s="1"/>
  <c r="AK71" i="2"/>
  <c r="AU71" i="2" s="1"/>
  <c r="AK68" i="2"/>
  <c r="AU68" i="2" s="1"/>
  <c r="AK61" i="2"/>
  <c r="AK53" i="2" s="1"/>
  <c r="AK42" i="2"/>
  <c r="AU42" i="2" s="1"/>
  <c r="AK39" i="2"/>
  <c r="AU39" i="2" s="1"/>
  <c r="AK36" i="2"/>
  <c r="AU36" i="2" s="1"/>
  <c r="AK31" i="2"/>
  <c r="AU31" i="2" s="1"/>
  <c r="AK20" i="2"/>
  <c r="AU20" i="2" s="1"/>
  <c r="AK17" i="2"/>
  <c r="AK14" i="2"/>
  <c r="AU14" i="2" s="1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5" i="2"/>
  <c r="AU84" i="2"/>
  <c r="AU81" i="2"/>
  <c r="AU80" i="2"/>
  <c r="AU79" i="2"/>
  <c r="AU78" i="2"/>
  <c r="AU77" i="2"/>
  <c r="AU76" i="2"/>
  <c r="AU75" i="2"/>
  <c r="AU73" i="2"/>
  <c r="AU72" i="2"/>
  <c r="AU70" i="2"/>
  <c r="AU69" i="2"/>
  <c r="AU65" i="2"/>
  <c r="AU64" i="2"/>
  <c r="AU63" i="2"/>
  <c r="AU62" i="2"/>
  <c r="AU60" i="2"/>
  <c r="AU59" i="2"/>
  <c r="AU58" i="2"/>
  <c r="AU57" i="2"/>
  <c r="AU56" i="2"/>
  <c r="AU55" i="2"/>
  <c r="AU54" i="2"/>
  <c r="AU50" i="2"/>
  <c r="AU49" i="2"/>
  <c r="AU48" i="2"/>
  <c r="AU47" i="2"/>
  <c r="AU46" i="2"/>
  <c r="AU45" i="2"/>
  <c r="AU44" i="2"/>
  <c r="AU43" i="2"/>
  <c r="AU41" i="2"/>
  <c r="AU40" i="2"/>
  <c r="AU38" i="2"/>
  <c r="AU37" i="2"/>
  <c r="AU35" i="2"/>
  <c r="AU34" i="2"/>
  <c r="AU33" i="2"/>
  <c r="AU32" i="2"/>
  <c r="AU30" i="2"/>
  <c r="AU29" i="2"/>
  <c r="AU27" i="2"/>
  <c r="AU26" i="2"/>
  <c r="AU25" i="2"/>
  <c r="AU24" i="2"/>
  <c r="AU23" i="2"/>
  <c r="AU22" i="2"/>
  <c r="AU21" i="2"/>
  <c r="AU19" i="2"/>
  <c r="AU18" i="2"/>
  <c r="AU17" i="2"/>
  <c r="AU16" i="2"/>
  <c r="AU15" i="2"/>
  <c r="AU13" i="2"/>
  <c r="AU12" i="2"/>
  <c r="AU11" i="2"/>
  <c r="AU10" i="2"/>
  <c r="AU9" i="2"/>
  <c r="AU8" i="2"/>
  <c r="AU7" i="2"/>
  <c r="AU4" i="2"/>
  <c r="P61" i="7"/>
  <c r="P60" i="7"/>
  <c r="P58" i="7"/>
  <c r="P57" i="7"/>
  <c r="P54" i="7"/>
  <c r="P53" i="7"/>
  <c r="P52" i="7"/>
  <c r="P51" i="7"/>
  <c r="P50" i="7"/>
  <c r="P49" i="7"/>
  <c r="P48" i="7"/>
  <c r="P47" i="7"/>
  <c r="P37" i="7"/>
  <c r="P32" i="7"/>
  <c r="P29" i="7"/>
  <c r="P28" i="7"/>
  <c r="P26" i="7"/>
  <c r="P25" i="7"/>
  <c r="P24" i="7"/>
  <c r="P21" i="7"/>
  <c r="P20" i="7"/>
  <c r="P19" i="7"/>
  <c r="P18" i="7"/>
  <c r="P16" i="7"/>
  <c r="P14" i="7"/>
  <c r="P13" i="7"/>
  <c r="P11" i="7"/>
  <c r="P10" i="7"/>
  <c r="P8" i="7"/>
  <c r="P7" i="7"/>
  <c r="AO59" i="1"/>
  <c r="AO56" i="1"/>
  <c r="AO45" i="1"/>
  <c r="AO23" i="1"/>
  <c r="AO17" i="1"/>
  <c r="AO9" i="1"/>
  <c r="AO6" i="1"/>
  <c r="P68" i="7"/>
  <c r="O17" i="5"/>
  <c r="BS78" i="3"/>
  <c r="BS75" i="3"/>
  <c r="BS74" i="3"/>
  <c r="BS73" i="3"/>
  <c r="BS72" i="3"/>
  <c r="BS71" i="3"/>
  <c r="BS70" i="3"/>
  <c r="BS69" i="3"/>
  <c r="BS68" i="3"/>
  <c r="BS67" i="3"/>
  <c r="BS66" i="3"/>
  <c r="BS65" i="3"/>
  <c r="BS62" i="3"/>
  <c r="BS61" i="3"/>
  <c r="BS60" i="3"/>
  <c r="BS59" i="3"/>
  <c r="BS58" i="3"/>
  <c r="BS57" i="3"/>
  <c r="BS56" i="3"/>
  <c r="BS55" i="3"/>
  <c r="BS54" i="3"/>
  <c r="BS53" i="3"/>
  <c r="BS52" i="3"/>
  <c r="BS51" i="3"/>
  <c r="BS50" i="3"/>
  <c r="BS49" i="3"/>
  <c r="BS48" i="3"/>
  <c r="BS47" i="3"/>
  <c r="BS46" i="3"/>
  <c r="BS45" i="3"/>
  <c r="BS44" i="3"/>
  <c r="BS41" i="3"/>
  <c r="BS40" i="3"/>
  <c r="BS39" i="3"/>
  <c r="BS37" i="3"/>
  <c r="BS36" i="3"/>
  <c r="BS35" i="3"/>
  <c r="BS34" i="3"/>
  <c r="BS33" i="3"/>
  <c r="BS32" i="3"/>
  <c r="BS31" i="3"/>
  <c r="BS30" i="3"/>
  <c r="BS29" i="3"/>
  <c r="BS28" i="3"/>
  <c r="BS27" i="3"/>
  <c r="BS25" i="3"/>
  <c r="BS24" i="3"/>
  <c r="BS23" i="3"/>
  <c r="BS22" i="3"/>
  <c r="BS21" i="3"/>
  <c r="BS20" i="3"/>
  <c r="BS19" i="3"/>
  <c r="BS18" i="3"/>
  <c r="BS17" i="3"/>
  <c r="BS16" i="3"/>
  <c r="BS15" i="3"/>
  <c r="BS14" i="3"/>
  <c r="BS13" i="3"/>
  <c r="BS12" i="3"/>
  <c r="BS11" i="3"/>
  <c r="BS10" i="3"/>
  <c r="BS9" i="3"/>
  <c r="BS8" i="3"/>
  <c r="BS6" i="3"/>
  <c r="AJ76" i="3"/>
  <c r="AJ63" i="3"/>
  <c r="AJ7" i="3"/>
  <c r="AJ47" i="2"/>
  <c r="BS76" i="3" l="1"/>
  <c r="BS7" i="3"/>
  <c r="BS26" i="3" s="1"/>
  <c r="BS38" i="3" s="1"/>
  <c r="BS42" i="3" s="1"/>
  <c r="BS77" i="3" s="1"/>
  <c r="BS63" i="3"/>
  <c r="AK82" i="2"/>
  <c r="AU82" i="2" s="1"/>
  <c r="AK6" i="2"/>
  <c r="AU6" i="2" s="1"/>
  <c r="AK67" i="2"/>
  <c r="AK52" i="2"/>
  <c r="AU53" i="2"/>
  <c r="AU61" i="2"/>
  <c r="AK28" i="2"/>
  <c r="AU28" i="2" s="1"/>
  <c r="AO12" i="1"/>
  <c r="AO15" i="1" s="1"/>
  <c r="AO22" i="1" s="1"/>
  <c r="AO36" i="1" s="1"/>
  <c r="AO38" i="1" s="1"/>
  <c r="AO39" i="1" s="1"/>
  <c r="AJ26" i="3"/>
  <c r="AJ38" i="3" s="1"/>
  <c r="AJ42" i="3" s="1"/>
  <c r="AJ14" i="2"/>
  <c r="AJ17" i="2"/>
  <c r="AJ20" i="2"/>
  <c r="AJ24" i="2"/>
  <c r="AJ31" i="2"/>
  <c r="AJ36" i="2"/>
  <c r="AJ39" i="2"/>
  <c r="AJ42" i="2"/>
  <c r="AJ61" i="2"/>
  <c r="AJ68" i="2"/>
  <c r="AJ71" i="2"/>
  <c r="AJ74" i="2"/>
  <c r="AJ83" i="2"/>
  <c r="AJ86" i="2"/>
  <c r="AJ89" i="2"/>
  <c r="AJ95" i="2"/>
  <c r="P66" i="7"/>
  <c r="P18" i="5" s="1"/>
  <c r="P23" i="7"/>
  <c r="P17" i="7"/>
  <c r="P9" i="7"/>
  <c r="P6" i="7"/>
  <c r="P56" i="7"/>
  <c r="P59" i="7"/>
  <c r="AN45" i="1"/>
  <c r="AN56" i="1"/>
  <c r="AN59" i="1"/>
  <c r="AN6" i="1"/>
  <c r="AN9" i="1"/>
  <c r="AN17" i="1"/>
  <c r="AN23" i="1"/>
  <c r="P15" i="5"/>
  <c r="P16" i="5"/>
  <c r="P17" i="5"/>
  <c r="P29" i="5"/>
  <c r="P30" i="5"/>
  <c r="P33" i="5"/>
  <c r="AH24" i="2"/>
  <c r="AI24" i="2"/>
  <c r="BR6" i="3"/>
  <c r="BR8" i="3"/>
  <c r="BR9" i="3"/>
  <c r="BR10" i="3"/>
  <c r="BR11" i="3"/>
  <c r="BR12" i="3"/>
  <c r="BR13" i="3"/>
  <c r="BR14" i="3"/>
  <c r="BR15" i="3"/>
  <c r="BR16" i="3"/>
  <c r="BR17" i="3"/>
  <c r="BR18" i="3"/>
  <c r="BR19" i="3"/>
  <c r="BR20" i="3"/>
  <c r="BR21" i="3"/>
  <c r="BR22" i="3"/>
  <c r="BR23" i="3"/>
  <c r="BR24" i="3"/>
  <c r="BR25" i="3"/>
  <c r="BR27" i="3"/>
  <c r="BR28" i="3"/>
  <c r="BR29" i="3"/>
  <c r="BR30" i="3"/>
  <c r="BR31" i="3"/>
  <c r="BR32" i="3"/>
  <c r="BR33" i="3"/>
  <c r="BR34" i="3"/>
  <c r="BR35" i="3"/>
  <c r="BR36" i="3"/>
  <c r="BR37" i="3"/>
  <c r="BR39" i="3"/>
  <c r="BR40" i="3"/>
  <c r="BR41" i="3"/>
  <c r="BR44" i="3"/>
  <c r="BR45" i="3"/>
  <c r="BR46" i="3"/>
  <c r="BR47" i="3"/>
  <c r="BR48" i="3"/>
  <c r="BR49" i="3"/>
  <c r="BR50" i="3"/>
  <c r="BR51" i="3"/>
  <c r="BR52" i="3"/>
  <c r="BR53" i="3"/>
  <c r="BR54" i="3"/>
  <c r="BR55" i="3"/>
  <c r="BR56" i="3"/>
  <c r="BR57" i="3"/>
  <c r="BR58" i="3"/>
  <c r="BR59" i="3"/>
  <c r="BR60" i="3"/>
  <c r="BR61" i="3"/>
  <c r="BR62" i="3"/>
  <c r="BR65" i="3"/>
  <c r="BR66" i="3"/>
  <c r="BR67" i="3"/>
  <c r="BR68" i="3"/>
  <c r="BR69" i="3"/>
  <c r="BR70" i="3"/>
  <c r="BR71" i="3"/>
  <c r="BR72" i="3"/>
  <c r="BR73" i="3"/>
  <c r="BR74" i="3"/>
  <c r="BR75" i="3"/>
  <c r="BR78" i="3"/>
  <c r="AI76" i="3"/>
  <c r="O22" i="5" s="1"/>
  <c r="AI63" i="3"/>
  <c r="O21" i="5" s="1"/>
  <c r="AI7" i="3"/>
  <c r="AI26" i="3" s="1"/>
  <c r="AI38" i="3" s="1"/>
  <c r="AI42" i="3" s="1"/>
  <c r="O20" i="5" s="1"/>
  <c r="AT101" i="2"/>
  <c r="AT100" i="2"/>
  <c r="AT99" i="2"/>
  <c r="AT98" i="2"/>
  <c r="AT97" i="2"/>
  <c r="AT96" i="2"/>
  <c r="AT94" i="2"/>
  <c r="AT93" i="2"/>
  <c r="AT92" i="2"/>
  <c r="AT91" i="2"/>
  <c r="AT90" i="2"/>
  <c r="AT88" i="2"/>
  <c r="AT87" i="2"/>
  <c r="AT85" i="2"/>
  <c r="AT84" i="2"/>
  <c r="AT81" i="2"/>
  <c r="AT80" i="2"/>
  <c r="AT79" i="2"/>
  <c r="AT78" i="2"/>
  <c r="AT77" i="2"/>
  <c r="AT76" i="2"/>
  <c r="AT75" i="2"/>
  <c r="AT73" i="2"/>
  <c r="AT72" i="2"/>
  <c r="AT70" i="2"/>
  <c r="AT69" i="2"/>
  <c r="AT65" i="2"/>
  <c r="AT64" i="2"/>
  <c r="AT63" i="2"/>
  <c r="AT62" i="2"/>
  <c r="AT60" i="2"/>
  <c r="AT59" i="2"/>
  <c r="AT58" i="2"/>
  <c r="AT57" i="2"/>
  <c r="AT56" i="2"/>
  <c r="AT55" i="2"/>
  <c r="AT54" i="2"/>
  <c r="AT50" i="2"/>
  <c r="AT49" i="2"/>
  <c r="AT48" i="2"/>
  <c r="AT46" i="2"/>
  <c r="AT45" i="2"/>
  <c r="AT44" i="2"/>
  <c r="AT43" i="2"/>
  <c r="AT41" i="2"/>
  <c r="AT40" i="2"/>
  <c r="AT38" i="2"/>
  <c r="AT37" i="2"/>
  <c r="AT35" i="2"/>
  <c r="AT34" i="2"/>
  <c r="AT33" i="2"/>
  <c r="AT32" i="2"/>
  <c r="AT30" i="2"/>
  <c r="AT29" i="2"/>
  <c r="AT27" i="2"/>
  <c r="AT26" i="2"/>
  <c r="AT25" i="2"/>
  <c r="AT24" i="2"/>
  <c r="AT23" i="2"/>
  <c r="AT22" i="2"/>
  <c r="AT21" i="2"/>
  <c r="AT19" i="2"/>
  <c r="AT18" i="2"/>
  <c r="AT16" i="2"/>
  <c r="AT15" i="2"/>
  <c r="AT13" i="2"/>
  <c r="AT12" i="2"/>
  <c r="AT11" i="2"/>
  <c r="AT10" i="2"/>
  <c r="AT9" i="2"/>
  <c r="AT8" i="2"/>
  <c r="AT7" i="2"/>
  <c r="AI89" i="2"/>
  <c r="AT89" i="2" s="1"/>
  <c r="AI47" i="2"/>
  <c r="AT47" i="2" s="1"/>
  <c r="AI95" i="2"/>
  <c r="AT95" i="2" s="1"/>
  <c r="AI86" i="2"/>
  <c r="AT86" i="2" s="1"/>
  <c r="AI83" i="2"/>
  <c r="AT83" i="2" s="1"/>
  <c r="AI74" i="2"/>
  <c r="AT74" i="2" s="1"/>
  <c r="AI71" i="2"/>
  <c r="AT71" i="2" s="1"/>
  <c r="AI68" i="2"/>
  <c r="AT68" i="2" s="1"/>
  <c r="AI61" i="2"/>
  <c r="AI53" i="2" s="1"/>
  <c r="AI52" i="2" s="1"/>
  <c r="AT52" i="2" s="1"/>
  <c r="AI42" i="2"/>
  <c r="AT42" i="2" s="1"/>
  <c r="AI39" i="2"/>
  <c r="AT39" i="2" s="1"/>
  <c r="AI36" i="2"/>
  <c r="AT36" i="2" s="1"/>
  <c r="AI31" i="2"/>
  <c r="AT31" i="2" s="1"/>
  <c r="AI20" i="2"/>
  <c r="AT20" i="2" s="1"/>
  <c r="AI17" i="2"/>
  <c r="AT17" i="2" s="1"/>
  <c r="AI14" i="2"/>
  <c r="AT14" i="2" s="1"/>
  <c r="O37" i="7"/>
  <c r="O61" i="7"/>
  <c r="O60" i="7"/>
  <c r="O58" i="7"/>
  <c r="O57" i="7"/>
  <c r="O54" i="7"/>
  <c r="O53" i="7"/>
  <c r="O52" i="7"/>
  <c r="O51" i="7"/>
  <c r="O50" i="7"/>
  <c r="O49" i="7"/>
  <c r="O48" i="7"/>
  <c r="O47" i="7"/>
  <c r="O32" i="7"/>
  <c r="O29" i="7"/>
  <c r="O28" i="7"/>
  <c r="O26" i="7"/>
  <c r="O25" i="7"/>
  <c r="O24" i="7"/>
  <c r="O21" i="7"/>
  <c r="O20" i="7"/>
  <c r="O19" i="7"/>
  <c r="O18" i="7"/>
  <c r="O16" i="7"/>
  <c r="O14" i="7"/>
  <c r="O13" i="7"/>
  <c r="O11" i="7"/>
  <c r="O10" i="7"/>
  <c r="O8" i="7"/>
  <c r="O7" i="7"/>
  <c r="AM59" i="1"/>
  <c r="AM56" i="1"/>
  <c r="AM45" i="1"/>
  <c r="AM23" i="1"/>
  <c r="AM17" i="1"/>
  <c r="AM9" i="1"/>
  <c r="AM6" i="1"/>
  <c r="BQ6" i="3"/>
  <c r="BQ8" i="3"/>
  <c r="BQ9" i="3"/>
  <c r="BQ10" i="3"/>
  <c r="BQ11" i="3"/>
  <c r="BQ12" i="3"/>
  <c r="BQ13" i="3"/>
  <c r="BQ14" i="3"/>
  <c r="BQ15" i="3"/>
  <c r="BQ16" i="3"/>
  <c r="BQ17" i="3"/>
  <c r="BQ18" i="3"/>
  <c r="BQ19" i="3"/>
  <c r="BQ20" i="3"/>
  <c r="BQ21" i="3"/>
  <c r="BQ22" i="3"/>
  <c r="BQ23" i="3"/>
  <c r="BQ24" i="3"/>
  <c r="BQ25" i="3"/>
  <c r="BQ27" i="3"/>
  <c r="BQ28" i="3"/>
  <c r="BQ29" i="3"/>
  <c r="BQ30" i="3"/>
  <c r="BQ31" i="3"/>
  <c r="BQ32" i="3"/>
  <c r="BQ33" i="3"/>
  <c r="BQ34" i="3"/>
  <c r="BQ35" i="3"/>
  <c r="BQ36" i="3"/>
  <c r="BQ37" i="3"/>
  <c r="BQ39" i="3"/>
  <c r="BQ40" i="3"/>
  <c r="BQ41" i="3"/>
  <c r="BQ44" i="3"/>
  <c r="BQ45" i="3"/>
  <c r="BQ46" i="3"/>
  <c r="BQ47" i="3"/>
  <c r="BQ48" i="3"/>
  <c r="BQ49" i="3"/>
  <c r="BQ50" i="3"/>
  <c r="BQ51" i="3"/>
  <c r="BQ52" i="3"/>
  <c r="BQ53" i="3"/>
  <c r="BQ54" i="3"/>
  <c r="BQ55" i="3"/>
  <c r="BQ56" i="3"/>
  <c r="BQ57" i="3"/>
  <c r="BQ58" i="3"/>
  <c r="BQ59" i="3"/>
  <c r="BQ60" i="3"/>
  <c r="BQ61" i="3"/>
  <c r="BQ62" i="3"/>
  <c r="BQ65" i="3"/>
  <c r="BQ66" i="3"/>
  <c r="BQ67" i="3"/>
  <c r="BQ68" i="3"/>
  <c r="BQ69" i="3"/>
  <c r="BQ70" i="3"/>
  <c r="BQ71" i="3"/>
  <c r="BQ72" i="3"/>
  <c r="BQ73" i="3"/>
  <c r="BQ74" i="3"/>
  <c r="BQ75" i="3"/>
  <c r="BQ78" i="3"/>
  <c r="AH76" i="3"/>
  <c r="AH63" i="3"/>
  <c r="AH7" i="3"/>
  <c r="AH26" i="3" s="1"/>
  <c r="AH38" i="3" s="1"/>
  <c r="AH42" i="3" s="1"/>
  <c r="AH89" i="2"/>
  <c r="AH47" i="2"/>
  <c r="AH95" i="2"/>
  <c r="AH86" i="2"/>
  <c r="AH83" i="2"/>
  <c r="AH74" i="2"/>
  <c r="AH71" i="2"/>
  <c r="AH68" i="2"/>
  <c r="AH61" i="2"/>
  <c r="AH53" i="2" s="1"/>
  <c r="AH52" i="2" s="1"/>
  <c r="AH42" i="2"/>
  <c r="AH39" i="2"/>
  <c r="AH36" i="2"/>
  <c r="AH31" i="2"/>
  <c r="AH20" i="2"/>
  <c r="AH17" i="2"/>
  <c r="AH14" i="2"/>
  <c r="AL59" i="1"/>
  <c r="AL56" i="1"/>
  <c r="AL45" i="1"/>
  <c r="AL23" i="1"/>
  <c r="AL17" i="1"/>
  <c r="AL9" i="1"/>
  <c r="AL6" i="1"/>
  <c r="BP66" i="3"/>
  <c r="BP67" i="3"/>
  <c r="BP68" i="3"/>
  <c r="BP69" i="3"/>
  <c r="BP70" i="3"/>
  <c r="BP71" i="3"/>
  <c r="BP72" i="3"/>
  <c r="BP73" i="3"/>
  <c r="BP74" i="3"/>
  <c r="BP75" i="3"/>
  <c r="BP45" i="3"/>
  <c r="BP46" i="3"/>
  <c r="BP47" i="3"/>
  <c r="BP48" i="3"/>
  <c r="BP49" i="3"/>
  <c r="BP50" i="3"/>
  <c r="BP51" i="3"/>
  <c r="BP52" i="3"/>
  <c r="BP53" i="3"/>
  <c r="BP54" i="3"/>
  <c r="BP55" i="3"/>
  <c r="BP56" i="3"/>
  <c r="BP57" i="3"/>
  <c r="BP58" i="3"/>
  <c r="BP59" i="3"/>
  <c r="BP60" i="3"/>
  <c r="BP61" i="3"/>
  <c r="BP62" i="3"/>
  <c r="BP40" i="3"/>
  <c r="BP41" i="3"/>
  <c r="BP28" i="3"/>
  <c r="BP29" i="3"/>
  <c r="BP30" i="3"/>
  <c r="BP31" i="3"/>
  <c r="BP32" i="3"/>
  <c r="BP33" i="3"/>
  <c r="BP34" i="3"/>
  <c r="BP35" i="3"/>
  <c r="BP36" i="3"/>
  <c r="BP37" i="3"/>
  <c r="BP9" i="3"/>
  <c r="BP10" i="3"/>
  <c r="BP11" i="3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AK66" i="2" l="1"/>
  <c r="AU66" i="2" s="1"/>
  <c r="AU52" i="2"/>
  <c r="AK102" i="2"/>
  <c r="AU102" i="2" s="1"/>
  <c r="AK51" i="2"/>
  <c r="AU51" i="2" s="1"/>
  <c r="AU67" i="2"/>
  <c r="AH6" i="2"/>
  <c r="AO27" i="1" a="1"/>
  <c r="AO27" i="1" s="1"/>
  <c r="AO30" i="1" s="1"/>
  <c r="AO34" i="1" s="1"/>
  <c r="AO55" i="1" s="1"/>
  <c r="AN12" i="1"/>
  <c r="AN15" i="1" s="1"/>
  <c r="AN22" i="1" s="1"/>
  <c r="AN36" i="1" s="1"/>
  <c r="AN38" i="1" s="1"/>
  <c r="AN39" i="1" s="1"/>
  <c r="P45" i="7"/>
  <c r="AJ77" i="3"/>
  <c r="P23" i="5"/>
  <c r="AJ82" i="2"/>
  <c r="P32" i="5" s="1"/>
  <c r="AJ67" i="2"/>
  <c r="P31" i="5" s="1"/>
  <c r="AJ53" i="2"/>
  <c r="AJ52" i="2"/>
  <c r="P28" i="5" s="1"/>
  <c r="P34" i="5" s="1"/>
  <c r="AJ28" i="2"/>
  <c r="P27" i="5" s="1"/>
  <c r="AJ6" i="2"/>
  <c r="P26" i="5" s="1"/>
  <c r="P10" i="5"/>
  <c r="P12" i="7"/>
  <c r="P15" i="7" s="1"/>
  <c r="P22" i="7" s="1"/>
  <c r="AT53" i="2"/>
  <c r="AT61" i="2"/>
  <c r="AI67" i="2"/>
  <c r="AT67" i="2" s="1"/>
  <c r="BR76" i="3"/>
  <c r="BR63" i="3"/>
  <c r="BR7" i="3"/>
  <c r="BR26" i="3" s="1"/>
  <c r="BR38" i="3" s="1"/>
  <c r="BR42" i="3" s="1"/>
  <c r="AI77" i="3"/>
  <c r="BQ7" i="3"/>
  <c r="BQ26" i="3" s="1"/>
  <c r="BQ38" i="3" s="1"/>
  <c r="BQ42" i="3" s="1"/>
  <c r="BQ76" i="3"/>
  <c r="BQ63" i="3"/>
  <c r="AI82" i="2"/>
  <c r="AI28" i="2"/>
  <c r="AT28" i="2" s="1"/>
  <c r="AI6" i="2"/>
  <c r="AT6" i="2" s="1"/>
  <c r="AH82" i="2"/>
  <c r="AH28" i="2"/>
  <c r="AM12" i="1"/>
  <c r="AM15" i="1" s="1"/>
  <c r="AM22" i="1" s="1"/>
  <c r="AM36" i="1" s="1"/>
  <c r="AM38" i="1" s="1"/>
  <c r="AM39" i="1" s="1"/>
  <c r="AH77" i="3"/>
  <c r="AH67" i="2"/>
  <c r="AL12" i="1"/>
  <c r="AL15" i="1" s="1"/>
  <c r="AL22" i="1" s="1"/>
  <c r="AL27" i="1" s="1" a="1"/>
  <c r="AL27" i="1" s="1"/>
  <c r="AL30" i="1" s="1"/>
  <c r="AL34" i="1" s="1"/>
  <c r="AL55" i="1" s="1"/>
  <c r="BP78" i="3"/>
  <c r="BP65" i="3"/>
  <c r="BP76" i="3" s="1"/>
  <c r="BP44" i="3"/>
  <c r="BP63" i="3" s="1"/>
  <c r="BP39" i="3"/>
  <c r="BP27" i="3"/>
  <c r="BP8" i="3"/>
  <c r="BP7" i="3" s="1"/>
  <c r="BP6" i="3"/>
  <c r="AG76" i="3"/>
  <c r="AG63" i="3"/>
  <c r="AG7" i="3"/>
  <c r="AG26" i="3" s="1"/>
  <c r="AG38" i="3" s="1"/>
  <c r="AG42" i="3" s="1"/>
  <c r="AG89" i="2"/>
  <c r="AG47" i="2"/>
  <c r="AG24" i="2"/>
  <c r="AG95" i="2"/>
  <c r="AG86" i="2"/>
  <c r="AG83" i="2"/>
  <c r="AG74" i="2"/>
  <c r="AG71" i="2"/>
  <c r="AG68" i="2"/>
  <c r="AG61" i="2"/>
  <c r="AG42" i="2"/>
  <c r="AG39" i="2"/>
  <c r="AG36" i="2"/>
  <c r="AG31" i="2"/>
  <c r="AG20" i="2"/>
  <c r="AG17" i="2"/>
  <c r="AG14" i="2"/>
  <c r="AK59" i="1"/>
  <c r="AK56" i="1"/>
  <c r="AK45" i="1"/>
  <c r="AK23" i="1"/>
  <c r="AK17" i="1"/>
  <c r="AK9" i="1"/>
  <c r="AK6" i="1"/>
  <c r="BO29" i="3"/>
  <c r="BO30" i="3"/>
  <c r="BO31" i="3"/>
  <c r="BO32" i="3"/>
  <c r="BO33" i="3"/>
  <c r="BO34" i="3"/>
  <c r="BO35" i="3"/>
  <c r="BO36" i="3"/>
  <c r="BO11" i="3"/>
  <c r="BO12" i="3"/>
  <c r="BO13" i="3"/>
  <c r="BN36" i="3"/>
  <c r="BO78" i="3"/>
  <c r="BO75" i="3"/>
  <c r="BO74" i="3"/>
  <c r="BO73" i="3"/>
  <c r="BO72" i="3"/>
  <c r="BO71" i="3"/>
  <c r="BO70" i="3"/>
  <c r="BO69" i="3"/>
  <c r="BO68" i="3"/>
  <c r="BO67" i="3"/>
  <c r="BO66" i="3"/>
  <c r="BO65" i="3"/>
  <c r="BO62" i="3"/>
  <c r="BO61" i="3"/>
  <c r="BO60" i="3"/>
  <c r="BO59" i="3"/>
  <c r="BO58" i="3"/>
  <c r="BO57" i="3"/>
  <c r="BO56" i="3"/>
  <c r="BO55" i="3"/>
  <c r="BO54" i="3"/>
  <c r="BO53" i="3"/>
  <c r="BO52" i="3"/>
  <c r="BO51" i="3"/>
  <c r="BO50" i="3"/>
  <c r="BO49" i="3"/>
  <c r="BO48" i="3"/>
  <c r="BO47" i="3"/>
  <c r="BO46" i="3"/>
  <c r="BO45" i="3"/>
  <c r="BO44" i="3"/>
  <c r="BO41" i="3"/>
  <c r="BO40" i="3"/>
  <c r="BO39" i="3"/>
  <c r="BO37" i="3"/>
  <c r="BO28" i="3"/>
  <c r="BO27" i="3"/>
  <c r="BO25" i="3"/>
  <c r="BO24" i="3"/>
  <c r="BO23" i="3"/>
  <c r="BO22" i="3"/>
  <c r="BO21" i="3"/>
  <c r="BO20" i="3"/>
  <c r="BO19" i="3"/>
  <c r="BO18" i="3"/>
  <c r="BO17" i="3"/>
  <c r="BO16" i="3"/>
  <c r="BO15" i="3"/>
  <c r="BO14" i="3"/>
  <c r="BO10" i="3"/>
  <c r="BO9" i="3"/>
  <c r="BO8" i="3"/>
  <c r="BO6" i="3"/>
  <c r="AF76" i="3"/>
  <c r="AF63" i="3"/>
  <c r="AF7" i="3"/>
  <c r="AF26" i="3" s="1"/>
  <c r="AF38" i="3" s="1"/>
  <c r="AF42" i="3" s="1"/>
  <c r="BR77" i="3" l="1"/>
  <c r="AN27" i="1" a="1"/>
  <c r="AN27" i="1" s="1"/>
  <c r="AN30" i="1" s="1"/>
  <c r="AN34" i="1" s="1"/>
  <c r="AN55" i="1" s="1"/>
  <c r="BQ77" i="3"/>
  <c r="AJ66" i="2"/>
  <c r="P25" i="5"/>
  <c r="AJ51" i="2"/>
  <c r="P36" i="7"/>
  <c r="P38" i="7" s="1"/>
  <c r="P11" i="5"/>
  <c r="P27" i="7" a="1"/>
  <c r="P27" i="7" s="1"/>
  <c r="AI66" i="2"/>
  <c r="AT82" i="2"/>
  <c r="AI51" i="2"/>
  <c r="AT51" i="2" s="1"/>
  <c r="AH66" i="2"/>
  <c r="AH51" i="2"/>
  <c r="AM27" i="1" a="1"/>
  <c r="AM27" i="1" s="1"/>
  <c r="AM30" i="1" s="1"/>
  <c r="AM34" i="1" s="1"/>
  <c r="AM55" i="1" s="1"/>
  <c r="AG28" i="2"/>
  <c r="AG53" i="2"/>
  <c r="AL36" i="1"/>
  <c r="AL38" i="1" s="1"/>
  <c r="AL39" i="1" s="1"/>
  <c r="AG77" i="3"/>
  <c r="BP26" i="3"/>
  <c r="BP38" i="3" s="1"/>
  <c r="BP42" i="3" s="1"/>
  <c r="BP77" i="3" s="1"/>
  <c r="O23" i="5"/>
  <c r="BO76" i="3"/>
  <c r="AG82" i="2"/>
  <c r="AG67" i="2"/>
  <c r="AG6" i="2"/>
  <c r="AK12" i="1"/>
  <c r="AK15" i="1" s="1"/>
  <c r="AK22" i="1" s="1"/>
  <c r="BO63" i="3"/>
  <c r="BO7" i="3"/>
  <c r="AF77" i="3"/>
  <c r="AF81" i="3" s="1"/>
  <c r="O30" i="5"/>
  <c r="O29" i="5"/>
  <c r="AF14" i="2"/>
  <c r="AF17" i="2"/>
  <c r="AF20" i="2"/>
  <c r="AF24" i="2"/>
  <c r="AF31" i="2"/>
  <c r="AF36" i="2"/>
  <c r="AF39" i="2"/>
  <c r="AF42" i="2"/>
  <c r="AF47" i="2"/>
  <c r="AF61" i="2"/>
  <c r="AF53" i="2" s="1"/>
  <c r="AF52" i="2" s="1"/>
  <c r="AF68" i="2"/>
  <c r="AF71" i="2"/>
  <c r="AF74" i="2"/>
  <c r="AF83" i="2"/>
  <c r="AF86" i="2"/>
  <c r="AF89" i="2"/>
  <c r="AF95" i="2"/>
  <c r="AJ102" i="2" l="1"/>
  <c r="P30" i="7"/>
  <c r="P34" i="7" s="1"/>
  <c r="P13" i="5"/>
  <c r="P39" i="7"/>
  <c r="P12" i="5"/>
  <c r="AI102" i="2"/>
  <c r="AT102" i="2" s="1"/>
  <c r="AT66" i="2"/>
  <c r="AH102" i="2"/>
  <c r="AG52" i="2"/>
  <c r="O28" i="5" s="1"/>
  <c r="AF28" i="2"/>
  <c r="O27" i="5" s="1"/>
  <c r="O26" i="5"/>
  <c r="AG51" i="2"/>
  <c r="AG66" i="2"/>
  <c r="AF6" i="2"/>
  <c r="AF51" i="2" s="1"/>
  <c r="AF67" i="2"/>
  <c r="O31" i="5" s="1"/>
  <c r="AF82" i="2"/>
  <c r="O32" i="5" s="1"/>
  <c r="AK27" i="1" a="1"/>
  <c r="AK27" i="1" s="1"/>
  <c r="AK36" i="1"/>
  <c r="BO26" i="3"/>
  <c r="O59" i="7"/>
  <c r="O16" i="5"/>
  <c r="O17" i="7"/>
  <c r="O9" i="7"/>
  <c r="O68" i="7"/>
  <c r="O33" i="5" s="1"/>
  <c r="AJ45" i="1"/>
  <c r="AJ59" i="1"/>
  <c r="AJ6" i="1"/>
  <c r="AJ9" i="1"/>
  <c r="AJ17" i="1"/>
  <c r="AJ23" i="1"/>
  <c r="AS49" i="2"/>
  <c r="AS50" i="2"/>
  <c r="AS48" i="2"/>
  <c r="AS27" i="2"/>
  <c r="AS90" i="2"/>
  <c r="AS91" i="2"/>
  <c r="BN32" i="3"/>
  <c r="BN34" i="3"/>
  <c r="BN74" i="3"/>
  <c r="BN72" i="3"/>
  <c r="BN71" i="3"/>
  <c r="BN68" i="3"/>
  <c r="BN66" i="3"/>
  <c r="BN62" i="3"/>
  <c r="BN60" i="3"/>
  <c r="BN58" i="3"/>
  <c r="BN57" i="3"/>
  <c r="BN55" i="3"/>
  <c r="BN51" i="3"/>
  <c r="BN50" i="3"/>
  <c r="BN49" i="3"/>
  <c r="BN47" i="3"/>
  <c r="BN46" i="3"/>
  <c r="BN44" i="3"/>
  <c r="BN33" i="3"/>
  <c r="BN31" i="3"/>
  <c r="BN28" i="3"/>
  <c r="BN24" i="3"/>
  <c r="BN22" i="3"/>
  <c r="BN19" i="3"/>
  <c r="BN18" i="3"/>
  <c r="BN16" i="3"/>
  <c r="BN14" i="3"/>
  <c r="BN12" i="3"/>
  <c r="BN11" i="3"/>
  <c r="BN10" i="3"/>
  <c r="BN8" i="3"/>
  <c r="BN6" i="3"/>
  <c r="BN9" i="3"/>
  <c r="BN13" i="3"/>
  <c r="BN15" i="3"/>
  <c r="BN20" i="3"/>
  <c r="BN21" i="3"/>
  <c r="BN23" i="3"/>
  <c r="BN25" i="3"/>
  <c r="BN27" i="3"/>
  <c r="BN29" i="3"/>
  <c r="BN37" i="3"/>
  <c r="BN39" i="3"/>
  <c r="BN40" i="3"/>
  <c r="BN41" i="3"/>
  <c r="BN45" i="3"/>
  <c r="BN48" i="3"/>
  <c r="BN53" i="3"/>
  <c r="BN56" i="3"/>
  <c r="BN59" i="3"/>
  <c r="BN61" i="3"/>
  <c r="BN65" i="3"/>
  <c r="BN67" i="3"/>
  <c r="BN69" i="3"/>
  <c r="BN70" i="3"/>
  <c r="BN75" i="3"/>
  <c r="BN78" i="3"/>
  <c r="AS101" i="2"/>
  <c r="AS100" i="2"/>
  <c r="AS99" i="2"/>
  <c r="AS98" i="2"/>
  <c r="AS97" i="2"/>
  <c r="AS96" i="2"/>
  <c r="AS94" i="2"/>
  <c r="AS93" i="2"/>
  <c r="AS92" i="2"/>
  <c r="AS88" i="2"/>
  <c r="AS87" i="2"/>
  <c r="AS85" i="2"/>
  <c r="AS84" i="2"/>
  <c r="AS81" i="2"/>
  <c r="AS80" i="2"/>
  <c r="AS79" i="2"/>
  <c r="AS78" i="2"/>
  <c r="AS77" i="2"/>
  <c r="AS76" i="2"/>
  <c r="AS75" i="2"/>
  <c r="AS73" i="2"/>
  <c r="AS72" i="2"/>
  <c r="AS70" i="2"/>
  <c r="AS69" i="2"/>
  <c r="AS65" i="2"/>
  <c r="AS64" i="2"/>
  <c r="AS63" i="2"/>
  <c r="AS62" i="2"/>
  <c r="AS60" i="2"/>
  <c r="AS59" i="2"/>
  <c r="AS58" i="2"/>
  <c r="AS57" i="2"/>
  <c r="AS56" i="2"/>
  <c r="AS55" i="2"/>
  <c r="AS54" i="2"/>
  <c r="AS46" i="2"/>
  <c r="AS45" i="2"/>
  <c r="AS44" i="2"/>
  <c r="AS43" i="2"/>
  <c r="AS41" i="2"/>
  <c r="AS40" i="2"/>
  <c r="AS38" i="2"/>
  <c r="AS37" i="2"/>
  <c r="AS35" i="2"/>
  <c r="AS34" i="2"/>
  <c r="AS33" i="2"/>
  <c r="AS32" i="2"/>
  <c r="AS30" i="2"/>
  <c r="AS29" i="2"/>
  <c r="AS26" i="2"/>
  <c r="AS25" i="2"/>
  <c r="AS23" i="2"/>
  <c r="AS22" i="2"/>
  <c r="AS21" i="2"/>
  <c r="AS19" i="2"/>
  <c r="AS18" i="2"/>
  <c r="AS16" i="2"/>
  <c r="AS15" i="2"/>
  <c r="AS13" i="2"/>
  <c r="AS12" i="2"/>
  <c r="AS11" i="2"/>
  <c r="AS10" i="2"/>
  <c r="AS9" i="2"/>
  <c r="AS8" i="2"/>
  <c r="AS7" i="2"/>
  <c r="AE89" i="2"/>
  <c r="AS89" i="2" s="1"/>
  <c r="AE95" i="2"/>
  <c r="AE86" i="2"/>
  <c r="AE74" i="2"/>
  <c r="AE61" i="2"/>
  <c r="AS61" i="2" s="1"/>
  <c r="AE47" i="2"/>
  <c r="AS47" i="2" s="1"/>
  <c r="AE42" i="2"/>
  <c r="AE24" i="2"/>
  <c r="AM26" i="2"/>
  <c r="AN26" i="2"/>
  <c r="AO26" i="2"/>
  <c r="AP26" i="2"/>
  <c r="AQ26" i="2"/>
  <c r="AR26" i="2"/>
  <c r="AM24" i="2"/>
  <c r="AN24" i="2"/>
  <c r="AO24" i="2"/>
  <c r="AP24" i="2"/>
  <c r="AQ24" i="2"/>
  <c r="AR24" i="2"/>
  <c r="AM25" i="2"/>
  <c r="AN25" i="2"/>
  <c r="AO25" i="2"/>
  <c r="AP25" i="2"/>
  <c r="AQ25" i="2"/>
  <c r="AR25" i="2"/>
  <c r="AE36" i="2"/>
  <c r="N16" i="7"/>
  <c r="N14" i="7"/>
  <c r="N61" i="7"/>
  <c r="N58" i="7"/>
  <c r="N54" i="7"/>
  <c r="N53" i="7"/>
  <c r="N52" i="7"/>
  <c r="N51" i="7"/>
  <c r="N50" i="7"/>
  <c r="N48" i="7"/>
  <c r="N47" i="7"/>
  <c r="N37" i="7"/>
  <c r="N32" i="7"/>
  <c r="N29" i="7"/>
  <c r="N28" i="7"/>
  <c r="N26" i="7"/>
  <c r="N25" i="7"/>
  <c r="N24" i="7"/>
  <c r="N21" i="7"/>
  <c r="N20" i="7"/>
  <c r="N19" i="7"/>
  <c r="N18" i="7"/>
  <c r="N13" i="7"/>
  <c r="N11" i="7"/>
  <c r="N10" i="7"/>
  <c r="N8" i="7"/>
  <c r="N7" i="7"/>
  <c r="AI59" i="1"/>
  <c r="AI45" i="1"/>
  <c r="AI23" i="1"/>
  <c r="AI17" i="1"/>
  <c r="AI9" i="1"/>
  <c r="AI6" i="1"/>
  <c r="AD76" i="3"/>
  <c r="AD63" i="3"/>
  <c r="AD7" i="3"/>
  <c r="AD26" i="3" s="1"/>
  <c r="BM71" i="3"/>
  <c r="BM6" i="3"/>
  <c r="BM8" i="3"/>
  <c r="BM9" i="3"/>
  <c r="BM10" i="3"/>
  <c r="BM11" i="3"/>
  <c r="BM12" i="3"/>
  <c r="BM13" i="3"/>
  <c r="BM14" i="3"/>
  <c r="BM15" i="3"/>
  <c r="BM16" i="3"/>
  <c r="BM17" i="3"/>
  <c r="BM18" i="3"/>
  <c r="BM19" i="3"/>
  <c r="BM20" i="3"/>
  <c r="BM21" i="3"/>
  <c r="BM22" i="3"/>
  <c r="BM23" i="3"/>
  <c r="BM24" i="3"/>
  <c r="BM25" i="3"/>
  <c r="BM27" i="3"/>
  <c r="BM28" i="3"/>
  <c r="BM29" i="3"/>
  <c r="BM31" i="3"/>
  <c r="BM33" i="3"/>
  <c r="BM34" i="3"/>
  <c r="BM35" i="3"/>
  <c r="BM37" i="3"/>
  <c r="BM39" i="3"/>
  <c r="BM40" i="3"/>
  <c r="BM41" i="3"/>
  <c r="BM44" i="3"/>
  <c r="BM45" i="3"/>
  <c r="BM46" i="3"/>
  <c r="BM47" i="3"/>
  <c r="BM48" i="3"/>
  <c r="BM49" i="3"/>
  <c r="BM50" i="3"/>
  <c r="BM51" i="3"/>
  <c r="BM52" i="3"/>
  <c r="BM53" i="3"/>
  <c r="BM54" i="3"/>
  <c r="BM55" i="3"/>
  <c r="BM56" i="3"/>
  <c r="BM57" i="3"/>
  <c r="BM58" i="3"/>
  <c r="BM59" i="3"/>
  <c r="BM60" i="3"/>
  <c r="BM61" i="3"/>
  <c r="BM62" i="3"/>
  <c r="BM65" i="3"/>
  <c r="BM66" i="3"/>
  <c r="BM67" i="3"/>
  <c r="BM68" i="3"/>
  <c r="BM69" i="3"/>
  <c r="BM70" i="3"/>
  <c r="BM72" i="3"/>
  <c r="BM73" i="3"/>
  <c r="BM74" i="3"/>
  <c r="BM75" i="3"/>
  <c r="BM78" i="3"/>
  <c r="AD95" i="2"/>
  <c r="AD86" i="2"/>
  <c r="AD83" i="2"/>
  <c r="AD74" i="2"/>
  <c r="AD71" i="2"/>
  <c r="AD68" i="2"/>
  <c r="AD61" i="2"/>
  <c r="AD53" i="2" s="1"/>
  <c r="AD52" i="2" s="1"/>
  <c r="AD42" i="2"/>
  <c r="AD39" i="2"/>
  <c r="AD36" i="2"/>
  <c r="AD31" i="2"/>
  <c r="AD20" i="2"/>
  <c r="AD17" i="2"/>
  <c r="AD14" i="2"/>
  <c r="AH59" i="1"/>
  <c r="AH45" i="1"/>
  <c r="AH23" i="1"/>
  <c r="AH17" i="1"/>
  <c r="AH9" i="1"/>
  <c r="AH6" i="1"/>
  <c r="BL35" i="3"/>
  <c r="P14" i="5" l="1"/>
  <c r="P55" i="7"/>
  <c r="AF66" i="2"/>
  <c r="AF102" i="2" s="1"/>
  <c r="O25" i="5"/>
  <c r="AG102" i="2"/>
  <c r="O34" i="5"/>
  <c r="AK38" i="1"/>
  <c r="AK30" i="1"/>
  <c r="O23" i="7"/>
  <c r="O6" i="7"/>
  <c r="O10" i="5" s="1"/>
  <c r="O45" i="7"/>
  <c r="BO38" i="3"/>
  <c r="AJ12" i="1"/>
  <c r="AJ15" i="1" s="1"/>
  <c r="AJ22" i="1" s="1"/>
  <c r="AJ36" i="1" s="1"/>
  <c r="AJ38" i="1" s="1"/>
  <c r="AJ39" i="1" s="1"/>
  <c r="AJ27" i="1" a="1"/>
  <c r="AJ27" i="1" s="1"/>
  <c r="AJ30" i="1" s="1"/>
  <c r="AJ34" i="1" s="1"/>
  <c r="N60" i="7"/>
  <c r="N49" i="7"/>
  <c r="AS95" i="2"/>
  <c r="AS86" i="2"/>
  <c r="AS74" i="2"/>
  <c r="AS42" i="2"/>
  <c r="AS36" i="2"/>
  <c r="AS24" i="2"/>
  <c r="BN54" i="3"/>
  <c r="AE76" i="3"/>
  <c r="BN52" i="3"/>
  <c r="BN17" i="3"/>
  <c r="BN7" i="3" s="1"/>
  <c r="BN26" i="3" s="1"/>
  <c r="BN35" i="3"/>
  <c r="BN73" i="3"/>
  <c r="BN76" i="3" s="1"/>
  <c r="AE63" i="3"/>
  <c r="AE7" i="3"/>
  <c r="BM76" i="3"/>
  <c r="AE83" i="2"/>
  <c r="AE71" i="2"/>
  <c r="AE68" i="2"/>
  <c r="AE53" i="2"/>
  <c r="AE31" i="2"/>
  <c r="AE17" i="2"/>
  <c r="AE20" i="2"/>
  <c r="AE14" i="2"/>
  <c r="AE39" i="2"/>
  <c r="AS39" i="2" s="1"/>
  <c r="AI12" i="1"/>
  <c r="AI15" i="1" s="1"/>
  <c r="AI22" i="1" s="1"/>
  <c r="AI27" i="1" s="1" a="1"/>
  <c r="AI27" i="1" s="1"/>
  <c r="AI30" i="1" s="1"/>
  <c r="AI34" i="1" s="1"/>
  <c r="AH12" i="1"/>
  <c r="AH15" i="1" s="1"/>
  <c r="AH22" i="1" s="1"/>
  <c r="AH36" i="1" s="1"/>
  <c r="AH38" i="1" s="1"/>
  <c r="AH39" i="1" s="1"/>
  <c r="BM63" i="3"/>
  <c r="BM7" i="3"/>
  <c r="BM26" i="3" s="1"/>
  <c r="AD82" i="2"/>
  <c r="AD67" i="2"/>
  <c r="AD28" i="2"/>
  <c r="AD6" i="2"/>
  <c r="BL11" i="3"/>
  <c r="BL78" i="3"/>
  <c r="BL75" i="3"/>
  <c r="BL74" i="3"/>
  <c r="BL73" i="3"/>
  <c r="BL72" i="3"/>
  <c r="BL71" i="3"/>
  <c r="BL70" i="3"/>
  <c r="BL69" i="3"/>
  <c r="BL68" i="3"/>
  <c r="BL67" i="3"/>
  <c r="BL66" i="3"/>
  <c r="BL65" i="3"/>
  <c r="BL62" i="3"/>
  <c r="BL61" i="3"/>
  <c r="BL60" i="3"/>
  <c r="BL59" i="3"/>
  <c r="BL58" i="3"/>
  <c r="BL57" i="3"/>
  <c r="BL56" i="3"/>
  <c r="BL55" i="3"/>
  <c r="BL54" i="3"/>
  <c r="BL53" i="3"/>
  <c r="BL52" i="3"/>
  <c r="BL51" i="3"/>
  <c r="BL50" i="3"/>
  <c r="BL49" i="3"/>
  <c r="BL48" i="3"/>
  <c r="BL47" i="3"/>
  <c r="BL46" i="3"/>
  <c r="BL45" i="3"/>
  <c r="BL44" i="3"/>
  <c r="BL41" i="3"/>
  <c r="BL40" i="3"/>
  <c r="BL39" i="3"/>
  <c r="BL37" i="3"/>
  <c r="BL36" i="3"/>
  <c r="BL34" i="3"/>
  <c r="BL33" i="3"/>
  <c r="BL31" i="3"/>
  <c r="BL29" i="3"/>
  <c r="BL28" i="3"/>
  <c r="BL27" i="3"/>
  <c r="BL25" i="3"/>
  <c r="BL24" i="3"/>
  <c r="BL23" i="3"/>
  <c r="BL22" i="3"/>
  <c r="BL21" i="3"/>
  <c r="BL20" i="3"/>
  <c r="BL19" i="3"/>
  <c r="BL18" i="3"/>
  <c r="BL17" i="3"/>
  <c r="BL16" i="3"/>
  <c r="BL15" i="3"/>
  <c r="BL14" i="3"/>
  <c r="BL13" i="3"/>
  <c r="BL12" i="3"/>
  <c r="BL10" i="3"/>
  <c r="BL9" i="3"/>
  <c r="BL8" i="3"/>
  <c r="BL6" i="3"/>
  <c r="AC76" i="3"/>
  <c r="AC63" i="3"/>
  <c r="AC7" i="3"/>
  <c r="N30" i="5"/>
  <c r="AC14" i="2"/>
  <c r="AC17" i="2"/>
  <c r="AC20" i="2"/>
  <c r="AC31" i="2"/>
  <c r="AC36" i="2"/>
  <c r="AC39" i="2"/>
  <c r="AC42" i="2"/>
  <c r="AC61" i="2"/>
  <c r="AC53" i="2" s="1"/>
  <c r="AC52" i="2" s="1"/>
  <c r="AC68" i="2"/>
  <c r="AC71" i="2"/>
  <c r="AC74" i="2"/>
  <c r="AC83" i="2"/>
  <c r="AC86" i="2"/>
  <c r="AC95" i="2"/>
  <c r="AG45" i="1"/>
  <c r="AG56" i="1"/>
  <c r="AG59" i="1"/>
  <c r="AG6" i="1"/>
  <c r="AG9" i="1"/>
  <c r="AG17" i="1"/>
  <c r="AG23" i="1"/>
  <c r="N17" i="5"/>
  <c r="N68" i="7"/>
  <c r="N33" i="5" s="1"/>
  <c r="BK78" i="3"/>
  <c r="BK75" i="3"/>
  <c r="BK74" i="3"/>
  <c r="BK73" i="3"/>
  <c r="BK72" i="3"/>
  <c r="BK71" i="3"/>
  <c r="BK70" i="3"/>
  <c r="BK69" i="3"/>
  <c r="BK68" i="3"/>
  <c r="BK67" i="3"/>
  <c r="BK66" i="3"/>
  <c r="BK65" i="3"/>
  <c r="BK62" i="3"/>
  <c r="BK61" i="3"/>
  <c r="BK60" i="3"/>
  <c r="BK59" i="3"/>
  <c r="BK58" i="3"/>
  <c r="BK57" i="3"/>
  <c r="BK56" i="3"/>
  <c r="BK55" i="3"/>
  <c r="BK54" i="3"/>
  <c r="BK53" i="3"/>
  <c r="BK52" i="3"/>
  <c r="BK51" i="3"/>
  <c r="BK50" i="3"/>
  <c r="BK49" i="3"/>
  <c r="BK48" i="3"/>
  <c r="BK47" i="3"/>
  <c r="BK46" i="3"/>
  <c r="BK45" i="3"/>
  <c r="BK44" i="3"/>
  <c r="BK41" i="3"/>
  <c r="BK40" i="3"/>
  <c r="BK39" i="3"/>
  <c r="BK37" i="3"/>
  <c r="BK36" i="3"/>
  <c r="BK34" i="3"/>
  <c r="BK33" i="3"/>
  <c r="BK31" i="3"/>
  <c r="BK29" i="3"/>
  <c r="BK28" i="3"/>
  <c r="BK27" i="3"/>
  <c r="BK25" i="3"/>
  <c r="BK24" i="3"/>
  <c r="BK23" i="3"/>
  <c r="BK22" i="3"/>
  <c r="BK21" i="3"/>
  <c r="BK20" i="3"/>
  <c r="BK19" i="3"/>
  <c r="BK18" i="3"/>
  <c r="BK17" i="3"/>
  <c r="BK16" i="3"/>
  <c r="BK15" i="3"/>
  <c r="BK14" i="3"/>
  <c r="BK13" i="3"/>
  <c r="BK12" i="3"/>
  <c r="BK10" i="3"/>
  <c r="BK9" i="3"/>
  <c r="BK8" i="3"/>
  <c r="BK6" i="3"/>
  <c r="AB76" i="3"/>
  <c r="AB63" i="3"/>
  <c r="AB7" i="3"/>
  <c r="AB26" i="3" s="1"/>
  <c r="AB38" i="3" s="1"/>
  <c r="AB42" i="3" s="1"/>
  <c r="N29" i="5"/>
  <c r="AB95" i="2"/>
  <c r="AB86" i="2"/>
  <c r="AB83" i="2"/>
  <c r="AB74" i="2"/>
  <c r="AB71" i="2"/>
  <c r="AB68" i="2"/>
  <c r="AB61" i="2"/>
  <c r="AB53" i="2" s="1"/>
  <c r="AB52" i="2" s="1"/>
  <c r="AB42" i="2"/>
  <c r="AB39" i="2"/>
  <c r="AB36" i="2"/>
  <c r="AB31" i="2"/>
  <c r="AB20" i="2"/>
  <c r="AB17" i="2"/>
  <c r="AB14" i="2"/>
  <c r="AF59" i="1"/>
  <c r="AF56" i="1"/>
  <c r="AF45" i="1"/>
  <c r="AF23" i="1"/>
  <c r="AF17" i="1"/>
  <c r="AF9" i="1"/>
  <c r="AF6" i="1"/>
  <c r="AR7" i="2"/>
  <c r="AR8" i="2"/>
  <c r="AR9" i="2"/>
  <c r="AR10" i="2"/>
  <c r="AR11" i="2"/>
  <c r="AR12" i="2"/>
  <c r="AR13" i="2"/>
  <c r="AR15" i="2"/>
  <c r="AR23" i="2"/>
  <c r="BJ6" i="3"/>
  <c r="BJ8" i="3"/>
  <c r="BJ9" i="3"/>
  <c r="BJ10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J24" i="3"/>
  <c r="BJ25" i="3"/>
  <c r="BJ27" i="3"/>
  <c r="BJ28" i="3"/>
  <c r="BJ29" i="3"/>
  <c r="BJ31" i="3"/>
  <c r="BJ33" i="3"/>
  <c r="BJ34" i="3"/>
  <c r="BJ36" i="3"/>
  <c r="BJ37" i="3"/>
  <c r="BJ39" i="3"/>
  <c r="BJ40" i="3"/>
  <c r="BJ41" i="3"/>
  <c r="BJ44" i="3"/>
  <c r="BJ45" i="3"/>
  <c r="BJ46" i="3"/>
  <c r="BJ47" i="3"/>
  <c r="BJ48" i="3"/>
  <c r="BJ49" i="3"/>
  <c r="BJ50" i="3"/>
  <c r="BJ51" i="3"/>
  <c r="BJ52" i="3"/>
  <c r="BJ53" i="3"/>
  <c r="BJ54" i="3"/>
  <c r="BJ55" i="3"/>
  <c r="BJ56" i="3"/>
  <c r="BJ57" i="3"/>
  <c r="BJ58" i="3"/>
  <c r="BJ59" i="3"/>
  <c r="BJ60" i="3"/>
  <c r="BJ61" i="3"/>
  <c r="BJ62" i="3"/>
  <c r="BJ65" i="3"/>
  <c r="BJ66" i="3"/>
  <c r="BJ67" i="3"/>
  <c r="BJ68" i="3"/>
  <c r="BJ69" i="3"/>
  <c r="BJ70" i="3"/>
  <c r="BJ71" i="3"/>
  <c r="BJ72" i="3"/>
  <c r="BJ73" i="3"/>
  <c r="BJ74" i="3"/>
  <c r="BJ75" i="3"/>
  <c r="BJ78" i="3"/>
  <c r="AA76" i="3"/>
  <c r="M22" i="5" s="1"/>
  <c r="AA63" i="3"/>
  <c r="M21" i="5" s="1"/>
  <c r="AA7" i="3"/>
  <c r="AA26" i="3" s="1"/>
  <c r="AA38" i="3" s="1"/>
  <c r="AA42" i="3" s="1"/>
  <c r="M20" i="5" s="1"/>
  <c r="AR101" i="2"/>
  <c r="AR100" i="2"/>
  <c r="AR99" i="2"/>
  <c r="AR98" i="2"/>
  <c r="AR97" i="2"/>
  <c r="AR96" i="2"/>
  <c r="AR94" i="2"/>
  <c r="AR93" i="2"/>
  <c r="AR89" i="2"/>
  <c r="AR88" i="2"/>
  <c r="AR87" i="2"/>
  <c r="AR85" i="2"/>
  <c r="AR84" i="2"/>
  <c r="AR81" i="2"/>
  <c r="AR80" i="2"/>
  <c r="AR79" i="2"/>
  <c r="AR78" i="2"/>
  <c r="AR76" i="2"/>
  <c r="AR75" i="2"/>
  <c r="AR73" i="2"/>
  <c r="AR72" i="2"/>
  <c r="AR70" i="2"/>
  <c r="AR69" i="2"/>
  <c r="AR65" i="2"/>
  <c r="AR64" i="2"/>
  <c r="AR63" i="2"/>
  <c r="AR62" i="2"/>
  <c r="AR60" i="2"/>
  <c r="AR59" i="2"/>
  <c r="AR58" i="2"/>
  <c r="AR57" i="2"/>
  <c r="AR56" i="2"/>
  <c r="AR55" i="2"/>
  <c r="AR54" i="2"/>
  <c r="AR50" i="2"/>
  <c r="AR47" i="2"/>
  <c r="AR46" i="2"/>
  <c r="AR45" i="2"/>
  <c r="AR44" i="2"/>
  <c r="AR43" i="2"/>
  <c r="AR41" i="2"/>
  <c r="AR40" i="2"/>
  <c r="AR38" i="2"/>
  <c r="AR37" i="2"/>
  <c r="AR35" i="2"/>
  <c r="AR34" i="2"/>
  <c r="AR33" i="2"/>
  <c r="AR32" i="2"/>
  <c r="AR30" i="2"/>
  <c r="AR29" i="2"/>
  <c r="AR22" i="2"/>
  <c r="AR21" i="2"/>
  <c r="AR19" i="2"/>
  <c r="AR18" i="2"/>
  <c r="AR16" i="2"/>
  <c r="AA95" i="2"/>
  <c r="AR95" i="2" s="1"/>
  <c r="AA86" i="2"/>
  <c r="AR86" i="2" s="1"/>
  <c r="AA83" i="2"/>
  <c r="AR83" i="2" s="1"/>
  <c r="AA74" i="2"/>
  <c r="AR74" i="2" s="1"/>
  <c r="AA71" i="2"/>
  <c r="AR71" i="2" s="1"/>
  <c r="AA68" i="2"/>
  <c r="AR68" i="2" s="1"/>
  <c r="AA61" i="2"/>
  <c r="AA53" i="2" s="1"/>
  <c r="AA52" i="2" s="1"/>
  <c r="AR52" i="2" s="1"/>
  <c r="Z42" i="2"/>
  <c r="AA42" i="2"/>
  <c r="AR42" i="2" s="1"/>
  <c r="AA39" i="2"/>
  <c r="AR39" i="2" s="1"/>
  <c r="AA36" i="2"/>
  <c r="AR36" i="2" s="1"/>
  <c r="AA31" i="2"/>
  <c r="AR31" i="2" s="1"/>
  <c r="AA20" i="2"/>
  <c r="AR20" i="2" s="1"/>
  <c r="AA17" i="2"/>
  <c r="AR17" i="2" s="1"/>
  <c r="AA14" i="2"/>
  <c r="AR14" i="2" s="1"/>
  <c r="M61" i="7"/>
  <c r="M58" i="7"/>
  <c r="M54" i="7"/>
  <c r="M53" i="7"/>
  <c r="M52" i="7"/>
  <c r="M51" i="7"/>
  <c r="M50" i="7"/>
  <c r="M49" i="7"/>
  <c r="M48" i="7"/>
  <c r="M47" i="7"/>
  <c r="M46" i="7"/>
  <c r="M60" i="7"/>
  <c r="M57" i="7"/>
  <c r="M37" i="7"/>
  <c r="M32" i="7"/>
  <c r="M29" i="7"/>
  <c r="M28" i="7"/>
  <c r="M26" i="7"/>
  <c r="M25" i="7"/>
  <c r="M24" i="7"/>
  <c r="M21" i="7"/>
  <c r="M20" i="7"/>
  <c r="M19" i="7"/>
  <c r="M18" i="7"/>
  <c r="M14" i="7"/>
  <c r="M13" i="7"/>
  <c r="M11" i="7"/>
  <c r="M10" i="7"/>
  <c r="M8" i="7"/>
  <c r="M7" i="7"/>
  <c r="AE59" i="1"/>
  <c r="AE56" i="1"/>
  <c r="AE45" i="1"/>
  <c r="AE23" i="1"/>
  <c r="AE17" i="1"/>
  <c r="AE9" i="1"/>
  <c r="AE6" i="1"/>
  <c r="AH27" i="1" l="1" a="1"/>
  <c r="AH27" i="1" s="1"/>
  <c r="AH30" i="1" s="1"/>
  <c r="AH34" i="1" s="1"/>
  <c r="O12" i="7"/>
  <c r="O15" i="7" s="1"/>
  <c r="O22" i="7" s="1"/>
  <c r="O11" i="5" s="1"/>
  <c r="AK39" i="1"/>
  <c r="AK34" i="1"/>
  <c r="AJ55" i="1"/>
  <c r="AJ57" i="1"/>
  <c r="BO42" i="3"/>
  <c r="N22" i="5"/>
  <c r="N21" i="5"/>
  <c r="BN63" i="3"/>
  <c r="AE82" i="2"/>
  <c r="AS83" i="2"/>
  <c r="AS71" i="2"/>
  <c r="AS68" i="2"/>
  <c r="AE67" i="2"/>
  <c r="AE52" i="2"/>
  <c r="AS53" i="2"/>
  <c r="AS31" i="2"/>
  <c r="AE28" i="2"/>
  <c r="AS28" i="2" s="1"/>
  <c r="AS20" i="2"/>
  <c r="AS17" i="2"/>
  <c r="AE6" i="2"/>
  <c r="AS14" i="2"/>
  <c r="AE26" i="3"/>
  <c r="AC6" i="2"/>
  <c r="AB6" i="2"/>
  <c r="AI36" i="1"/>
  <c r="AI38" i="1" s="1"/>
  <c r="AI39" i="1" s="1"/>
  <c r="AI55" i="1"/>
  <c r="AH55" i="1"/>
  <c r="AH57" i="1"/>
  <c r="AD66" i="2"/>
  <c r="AD51" i="2"/>
  <c r="AC67" i="2"/>
  <c r="AC26" i="3"/>
  <c r="BL63" i="3"/>
  <c r="BL76" i="3"/>
  <c r="BL7" i="3"/>
  <c r="AB77" i="3"/>
  <c r="AB81" i="3" s="1"/>
  <c r="AC82" i="2"/>
  <c r="AC28" i="2"/>
  <c r="AB28" i="2"/>
  <c r="AB82" i="2"/>
  <c r="AB67" i="2"/>
  <c r="N6" i="7"/>
  <c r="AG12" i="1"/>
  <c r="AG15" i="1" s="1"/>
  <c r="AG22" i="1" s="1"/>
  <c r="AG27" i="1" s="1" a="1"/>
  <c r="AG27" i="1" s="1"/>
  <c r="AG30" i="1" s="1"/>
  <c r="AG34" i="1" s="1"/>
  <c r="AG55" i="1" s="1"/>
  <c r="N17" i="7"/>
  <c r="N16" i="5"/>
  <c r="N59" i="7"/>
  <c r="BK76" i="3"/>
  <c r="BK63" i="3"/>
  <c r="BK7" i="3"/>
  <c r="BK26" i="3" s="1"/>
  <c r="BK38" i="3" s="1"/>
  <c r="BK42" i="3" s="1"/>
  <c r="AF12" i="1"/>
  <c r="AF15" i="1" s="1"/>
  <c r="AF22" i="1" s="1"/>
  <c r="AF36" i="1" s="1"/>
  <c r="AF38" i="1" s="1"/>
  <c r="AF39" i="1" s="1"/>
  <c r="N45" i="7"/>
  <c r="N9" i="7"/>
  <c r="N23" i="7"/>
  <c r="BJ76" i="3"/>
  <c r="BJ63" i="3"/>
  <c r="BJ7" i="3"/>
  <c r="BJ26" i="3" s="1"/>
  <c r="BJ38" i="3" s="1"/>
  <c r="BJ42" i="3" s="1"/>
  <c r="AR53" i="2"/>
  <c r="AR61" i="2"/>
  <c r="AA28" i="2"/>
  <c r="AR28" i="2" s="1"/>
  <c r="AE12" i="1"/>
  <c r="AE15" i="1" s="1"/>
  <c r="AE22" i="1" s="1"/>
  <c r="AE27" i="1" s="1" a="1"/>
  <c r="AE27" i="1" s="1"/>
  <c r="AE30" i="1" s="1"/>
  <c r="AE34" i="1" s="1"/>
  <c r="AE55" i="1" s="1"/>
  <c r="AA77" i="3"/>
  <c r="AA82" i="2"/>
  <c r="AR82" i="2" s="1"/>
  <c r="AA67" i="2"/>
  <c r="AR67" i="2" s="1"/>
  <c r="AA6" i="2"/>
  <c r="BI78" i="3"/>
  <c r="BI75" i="3"/>
  <c r="BI74" i="3"/>
  <c r="BI73" i="3"/>
  <c r="BI72" i="3"/>
  <c r="BI71" i="3"/>
  <c r="BI70" i="3"/>
  <c r="BI69" i="3"/>
  <c r="BI68" i="3"/>
  <c r="BI67" i="3"/>
  <c r="BI66" i="3"/>
  <c r="BI65" i="3"/>
  <c r="BI62" i="3"/>
  <c r="BI61" i="3"/>
  <c r="BI60" i="3"/>
  <c r="BI59" i="3"/>
  <c r="BI58" i="3"/>
  <c r="BI57" i="3"/>
  <c r="BI56" i="3"/>
  <c r="BI55" i="3"/>
  <c r="BI54" i="3"/>
  <c r="BI53" i="3"/>
  <c r="BI52" i="3"/>
  <c r="BI51" i="3"/>
  <c r="BI50" i="3"/>
  <c r="BI49" i="3"/>
  <c r="BI48" i="3"/>
  <c r="BI47" i="3"/>
  <c r="BI46" i="3"/>
  <c r="BI45" i="3"/>
  <c r="BI44" i="3"/>
  <c r="BI41" i="3"/>
  <c r="BI40" i="3"/>
  <c r="BI39" i="3"/>
  <c r="BI37" i="3"/>
  <c r="BI36" i="3"/>
  <c r="BI34" i="3"/>
  <c r="BI33" i="3"/>
  <c r="BI31" i="3"/>
  <c r="BI29" i="3"/>
  <c r="BI28" i="3"/>
  <c r="BI27" i="3"/>
  <c r="BI25" i="3"/>
  <c r="BI24" i="3"/>
  <c r="BI23" i="3"/>
  <c r="BI22" i="3"/>
  <c r="BI21" i="3"/>
  <c r="BI20" i="3"/>
  <c r="BI19" i="3"/>
  <c r="BI18" i="3"/>
  <c r="BI17" i="3"/>
  <c r="BI16" i="3"/>
  <c r="BI15" i="3"/>
  <c r="BI14" i="3"/>
  <c r="BI13" i="3"/>
  <c r="BI12" i="3"/>
  <c r="BI10" i="3"/>
  <c r="BI9" i="3"/>
  <c r="BI8" i="3"/>
  <c r="BI6" i="3"/>
  <c r="Z76" i="3"/>
  <c r="Z63" i="3"/>
  <c r="Z7" i="3"/>
  <c r="Z26" i="3" s="1"/>
  <c r="Z38" i="3" s="1"/>
  <c r="Z42" i="3" s="1"/>
  <c r="O36" i="7" l="1"/>
  <c r="O38" i="7" s="1"/>
  <c r="O27" i="7" a="1"/>
  <c r="O27" i="7" s="1"/>
  <c r="O30" i="7" s="1"/>
  <c r="AK55" i="1"/>
  <c r="AJ56" i="1"/>
  <c r="BO77" i="3"/>
  <c r="AE66" i="2"/>
  <c r="AS66" i="2" s="1"/>
  <c r="AI56" i="1"/>
  <c r="N57" i="7"/>
  <c r="AS82" i="2"/>
  <c r="AS67" i="2"/>
  <c r="N31" i="5" s="1"/>
  <c r="AS52" i="2"/>
  <c r="N28" i="5" s="1"/>
  <c r="N34" i="5" s="1"/>
  <c r="AS6" i="2"/>
  <c r="N26" i="5" s="1"/>
  <c r="AE38" i="3"/>
  <c r="AE51" i="2"/>
  <c r="AH56" i="1"/>
  <c r="BK77" i="3"/>
  <c r="AD102" i="2"/>
  <c r="AC38" i="3"/>
  <c r="N10" i="5"/>
  <c r="BL26" i="3"/>
  <c r="BJ77" i="3"/>
  <c r="AC66" i="2"/>
  <c r="AC51" i="2"/>
  <c r="AB51" i="2"/>
  <c r="AB66" i="2"/>
  <c r="N12" i="7"/>
  <c r="AG36" i="1"/>
  <c r="AG38" i="1" s="1"/>
  <c r="AG39" i="1" s="1"/>
  <c r="AF27" i="1" a="1"/>
  <c r="AF27" i="1" s="1"/>
  <c r="AF30" i="1" s="1"/>
  <c r="AF34" i="1" s="1"/>
  <c r="AF55" i="1" s="1"/>
  <c r="AA51" i="2"/>
  <c r="AR51" i="2" s="1"/>
  <c r="AR6" i="2"/>
  <c r="AE36" i="1"/>
  <c r="AE38" i="1" s="1"/>
  <c r="AE39" i="1" s="1"/>
  <c r="AA81" i="3"/>
  <c r="BI76" i="3"/>
  <c r="BI63" i="3"/>
  <c r="Z77" i="3"/>
  <c r="Z81" i="3" s="1"/>
  <c r="BI7" i="3"/>
  <c r="BI26" i="3" s="1"/>
  <c r="BI38" i="3" s="1"/>
  <c r="BI42" i="3" s="1"/>
  <c r="AA66" i="2"/>
  <c r="AE102" i="2" l="1"/>
  <c r="O12" i="5"/>
  <c r="O39" i="7"/>
  <c r="O13" i="5"/>
  <c r="O34" i="7"/>
  <c r="O15" i="5"/>
  <c r="O56" i="7"/>
  <c r="O66" i="7"/>
  <c r="O18" i="5" s="1"/>
  <c r="AS102" i="2"/>
  <c r="AS51" i="2"/>
  <c r="AE42" i="3"/>
  <c r="N20" i="5" s="1"/>
  <c r="N66" i="7"/>
  <c r="N18" i="5" s="1"/>
  <c r="N15" i="5"/>
  <c r="N56" i="7"/>
  <c r="AC42" i="3"/>
  <c r="N32" i="5"/>
  <c r="N27" i="5"/>
  <c r="N25" i="5" s="1"/>
  <c r="N15" i="7"/>
  <c r="BL38" i="3"/>
  <c r="AC102" i="2"/>
  <c r="AB102" i="2"/>
  <c r="BI77" i="3"/>
  <c r="AA102" i="2"/>
  <c r="AR102" i="2" s="1"/>
  <c r="AR66" i="2"/>
  <c r="Z95" i="2"/>
  <c r="Z86" i="2"/>
  <c r="Z83" i="2"/>
  <c r="Z74" i="2"/>
  <c r="Z71" i="2"/>
  <c r="Z68" i="2"/>
  <c r="Z61" i="2"/>
  <c r="Z53" i="2" s="1"/>
  <c r="Z52" i="2" s="1"/>
  <c r="Z39" i="2"/>
  <c r="Z36" i="2"/>
  <c r="Z31" i="2"/>
  <c r="Z20" i="2"/>
  <c r="Z17" i="2"/>
  <c r="Z14" i="2"/>
  <c r="O14" i="5" l="1"/>
  <c r="O55" i="7"/>
  <c r="AE77" i="3"/>
  <c r="Z67" i="2"/>
  <c r="N23" i="5"/>
  <c r="AC77" i="3"/>
  <c r="N22" i="7"/>
  <c r="BL42" i="3"/>
  <c r="Z82" i="2"/>
  <c r="Z6" i="2"/>
  <c r="Z28" i="2"/>
  <c r="AE81" i="3" l="1"/>
  <c r="AG79" i="3" s="1"/>
  <c r="Z66" i="2"/>
  <c r="Z102" i="2" s="1"/>
  <c r="AC81" i="3"/>
  <c r="N11" i="5"/>
  <c r="N36" i="7"/>
  <c r="N27" i="7" a="1"/>
  <c r="N27" i="7" s="1"/>
  <c r="BL77" i="3"/>
  <c r="Z51" i="2"/>
  <c r="AD59" i="1"/>
  <c r="AD56" i="1"/>
  <c r="AD45" i="1"/>
  <c r="AD23" i="1"/>
  <c r="AD17" i="1"/>
  <c r="AD9" i="1"/>
  <c r="AD6" i="1"/>
  <c r="AG81" i="3" l="1"/>
  <c r="AH79" i="3"/>
  <c r="N30" i="7"/>
  <c r="N13" i="5"/>
  <c r="N38" i="7"/>
  <c r="AD12" i="1"/>
  <c r="AD15" i="1" s="1"/>
  <c r="AD22" i="1" s="1"/>
  <c r="AD36" i="1" s="1"/>
  <c r="AD38" i="1" s="1"/>
  <c r="AD39" i="1" s="1"/>
  <c r="BH78" i="3"/>
  <c r="BH75" i="3"/>
  <c r="BH74" i="3"/>
  <c r="BH73" i="3"/>
  <c r="BH72" i="3"/>
  <c r="BH71" i="3"/>
  <c r="BH70" i="3"/>
  <c r="BH69" i="3"/>
  <c r="BH68" i="3"/>
  <c r="BH67" i="3"/>
  <c r="BH66" i="3"/>
  <c r="BH65" i="3"/>
  <c r="BH62" i="3"/>
  <c r="BH61" i="3"/>
  <c r="BH60" i="3"/>
  <c r="BH59" i="3"/>
  <c r="BH58" i="3"/>
  <c r="BH57" i="3"/>
  <c r="BH56" i="3"/>
  <c r="BH55" i="3"/>
  <c r="BH54" i="3"/>
  <c r="BH53" i="3"/>
  <c r="BH52" i="3"/>
  <c r="BH51" i="3"/>
  <c r="BH50" i="3"/>
  <c r="BH49" i="3"/>
  <c r="BH48" i="3"/>
  <c r="BH47" i="3"/>
  <c r="BH46" i="3"/>
  <c r="BH45" i="3"/>
  <c r="BH44" i="3"/>
  <c r="BH41" i="3"/>
  <c r="BH40" i="3"/>
  <c r="BH39" i="3"/>
  <c r="BH37" i="3"/>
  <c r="BH36" i="3"/>
  <c r="BH34" i="3"/>
  <c r="BH33" i="3"/>
  <c r="BH31" i="3"/>
  <c r="BH29" i="3"/>
  <c r="BH28" i="3"/>
  <c r="BH27" i="3"/>
  <c r="BH25" i="3"/>
  <c r="BH24" i="3"/>
  <c r="BH23" i="3"/>
  <c r="BH22" i="3"/>
  <c r="BH21" i="3"/>
  <c r="BH20" i="3"/>
  <c r="BH19" i="3"/>
  <c r="BH18" i="3"/>
  <c r="BH17" i="3"/>
  <c r="BH16" i="3"/>
  <c r="BH15" i="3"/>
  <c r="BH14" i="3"/>
  <c r="BH13" i="3"/>
  <c r="BH12" i="3"/>
  <c r="BH10" i="3"/>
  <c r="BH9" i="3"/>
  <c r="BH8" i="3"/>
  <c r="BH6" i="3"/>
  <c r="AH81" i="3" l="1"/>
  <c r="AI79" i="3"/>
  <c r="AI81" i="3" s="1"/>
  <c r="AJ79" i="3" s="1"/>
  <c r="AJ81" i="3" s="1"/>
  <c r="N34" i="7"/>
  <c r="N39" i="7"/>
  <c r="N12" i="5"/>
  <c r="BH76" i="3"/>
  <c r="AD27" i="1" a="1"/>
  <c r="AD27" i="1" s="1"/>
  <c r="AD30" i="1" s="1"/>
  <c r="AD34" i="1" s="1"/>
  <c r="AD55" i="1" s="1"/>
  <c r="BG78" i="3"/>
  <c r="BH63" i="3"/>
  <c r="BH7" i="3"/>
  <c r="BH26" i="3" s="1"/>
  <c r="BH38" i="3" s="1"/>
  <c r="BH42" i="3" s="1"/>
  <c r="Y76" i="3"/>
  <c r="Y63" i="3"/>
  <c r="Y7" i="3"/>
  <c r="Y26" i="3" s="1"/>
  <c r="Y38" i="3" s="1"/>
  <c r="Y42" i="3" s="1"/>
  <c r="Y95" i="2"/>
  <c r="Y86" i="2"/>
  <c r="Y83" i="2"/>
  <c r="Y74" i="2"/>
  <c r="Y71" i="2"/>
  <c r="Y68" i="2"/>
  <c r="Y61" i="2"/>
  <c r="Y53" i="2" s="1"/>
  <c r="Y52" i="2" s="1"/>
  <c r="Y42" i="2"/>
  <c r="Y39" i="2"/>
  <c r="Y36" i="2"/>
  <c r="Y31" i="2"/>
  <c r="Y20" i="2"/>
  <c r="Y17" i="2"/>
  <c r="Y14" i="2"/>
  <c r="BH77" i="3" l="1"/>
  <c r="N55" i="7"/>
  <c r="N14" i="5"/>
  <c r="Y67" i="2"/>
  <c r="Y77" i="3"/>
  <c r="Y81" i="3" s="1"/>
  <c r="Y28" i="2"/>
  <c r="Y6" i="2"/>
  <c r="Y82" i="2"/>
  <c r="AC59" i="1"/>
  <c r="AC56" i="1"/>
  <c r="AC45" i="1"/>
  <c r="AC23" i="1"/>
  <c r="AC17" i="1"/>
  <c r="AC9" i="1"/>
  <c r="AC6" i="1"/>
  <c r="M17" i="5"/>
  <c r="BG79" i="3"/>
  <c r="BG41" i="3"/>
  <c r="BG40" i="3"/>
  <c r="BG39" i="3"/>
  <c r="Y66" i="2" l="1"/>
  <c r="BG7" i="3"/>
  <c r="BG26" i="3" s="1"/>
  <c r="BG38" i="3" s="1"/>
  <c r="BG42" i="3" s="1"/>
  <c r="BG76" i="3"/>
  <c r="BG63" i="3"/>
  <c r="Y51" i="2"/>
  <c r="AC12" i="1"/>
  <c r="AC15" i="1" s="1"/>
  <c r="AC22" i="1" s="1"/>
  <c r="AC36" i="1" s="1"/>
  <c r="AC38" i="1" s="1"/>
  <c r="AC39" i="1" s="1"/>
  <c r="BG77" i="3" l="1"/>
  <c r="BG81" i="3" s="1"/>
  <c r="BH79" i="3" s="1"/>
  <c r="BH81" i="3" s="1"/>
  <c r="BI79" i="3" s="1"/>
  <c r="BI81" i="3" s="1"/>
  <c r="BJ79" i="3" s="1"/>
  <c r="BJ81" i="3" s="1"/>
  <c r="BK79" i="3" s="1"/>
  <c r="BK81" i="3" s="1"/>
  <c r="BL79" i="3" s="1"/>
  <c r="BL81" i="3" s="1"/>
  <c r="BM79" i="3" s="1"/>
  <c r="Y102" i="2"/>
  <c r="AC27" i="1" a="1"/>
  <c r="AC27" i="1" s="1"/>
  <c r="AC30" i="1" s="1"/>
  <c r="AC34" i="1" s="1"/>
  <c r="AC55" i="1" s="1"/>
  <c r="X76" i="3"/>
  <c r="X63" i="3"/>
  <c r="X7" i="3"/>
  <c r="X26" i="3" s="1"/>
  <c r="X38" i="3" s="1"/>
  <c r="X42" i="3" s="1"/>
  <c r="M29" i="5"/>
  <c r="M30" i="5"/>
  <c r="X95" i="2"/>
  <c r="X86" i="2"/>
  <c r="X83" i="2"/>
  <c r="X74" i="2"/>
  <c r="X71" i="2"/>
  <c r="X68" i="2"/>
  <c r="X61" i="2"/>
  <c r="X53" i="2" s="1"/>
  <c r="X52" i="2" s="1"/>
  <c r="M28" i="5" s="1"/>
  <c r="X42" i="2"/>
  <c r="X39" i="2"/>
  <c r="X36" i="2"/>
  <c r="X31" i="2"/>
  <c r="X20" i="2"/>
  <c r="X17" i="2"/>
  <c r="X14" i="2"/>
  <c r="M68" i="7"/>
  <c r="M33" i="5" s="1"/>
  <c r="M59" i="7"/>
  <c r="M16" i="5"/>
  <c r="M9" i="7"/>
  <c r="AB59" i="1"/>
  <c r="AB56" i="1"/>
  <c r="AB45" i="1"/>
  <c r="AB23" i="1"/>
  <c r="AB17" i="1"/>
  <c r="AB9" i="1"/>
  <c r="AB6" i="1"/>
  <c r="X77" i="3" l="1"/>
  <c r="X81" i="3" s="1"/>
  <c r="M23" i="5"/>
  <c r="M34" i="5"/>
  <c r="X6" i="2"/>
  <c r="M26" i="5" s="1"/>
  <c r="M23" i="7"/>
  <c r="AB12" i="1"/>
  <c r="AB15" i="1" s="1"/>
  <c r="AB22" i="1" s="1"/>
  <c r="M56" i="7"/>
  <c r="M15" i="5"/>
  <c r="M17" i="7"/>
  <c r="M66" i="7"/>
  <c r="M18" i="5" s="1"/>
  <c r="M45" i="7"/>
  <c r="X28" i="2"/>
  <c r="X82" i="2"/>
  <c r="M32" i="5" s="1"/>
  <c r="X67" i="2"/>
  <c r="M6" i="7"/>
  <c r="X66" i="2" l="1"/>
  <c r="M31" i="5"/>
  <c r="X51" i="2"/>
  <c r="M27" i="5"/>
  <c r="M25" i="5" s="1"/>
  <c r="AB27" i="1" a="1"/>
  <c r="AB27" i="1" s="1"/>
  <c r="AB30" i="1" s="1"/>
  <c r="AB34" i="1" s="1"/>
  <c r="AB55" i="1" s="1"/>
  <c r="AB36" i="1"/>
  <c r="AB38" i="1" s="1"/>
  <c r="AB39" i="1" s="1"/>
  <c r="M12" i="7"/>
  <c r="M15" i="7" s="1"/>
  <c r="M22" i="7" s="1"/>
  <c r="M10" i="5"/>
  <c r="X102" i="2" l="1"/>
  <c r="M27" i="7" a="1"/>
  <c r="M27" i="7" s="1"/>
  <c r="M11" i="5"/>
  <c r="M36" i="7"/>
  <c r="AQ7" i="2"/>
  <c r="AQ8" i="2"/>
  <c r="AQ9" i="2"/>
  <c r="AQ10" i="2"/>
  <c r="AQ12" i="2"/>
  <c r="AQ13" i="2"/>
  <c r="AQ15" i="2"/>
  <c r="AQ29" i="2"/>
  <c r="AQ32" i="2"/>
  <c r="AQ33" i="2"/>
  <c r="AQ34" i="2"/>
  <c r="AQ35" i="2"/>
  <c r="AQ37" i="2"/>
  <c r="AQ38" i="2"/>
  <c r="AQ40" i="2"/>
  <c r="AQ41" i="2"/>
  <c r="AQ43" i="2"/>
  <c r="AQ44" i="2"/>
  <c r="AQ45" i="2"/>
  <c r="AQ46" i="2"/>
  <c r="AQ47" i="2"/>
  <c r="AQ50" i="2"/>
  <c r="AQ54" i="2"/>
  <c r="AQ55" i="2"/>
  <c r="AQ56" i="2"/>
  <c r="AQ57" i="2"/>
  <c r="AQ58" i="2"/>
  <c r="AQ59" i="2"/>
  <c r="AQ60" i="2"/>
  <c r="AQ62" i="2"/>
  <c r="AQ63" i="2"/>
  <c r="AQ64" i="2"/>
  <c r="AQ69" i="2"/>
  <c r="AQ70" i="2"/>
  <c r="AQ75" i="2"/>
  <c r="AQ76" i="2"/>
  <c r="AQ78" i="2"/>
  <c r="AQ79" i="2"/>
  <c r="AQ80" i="2"/>
  <c r="AQ81" i="2"/>
  <c r="AQ84" i="2"/>
  <c r="AQ85" i="2"/>
  <c r="AQ87" i="2"/>
  <c r="AQ88" i="2"/>
  <c r="AQ89" i="2"/>
  <c r="AQ93" i="2"/>
  <c r="AQ94" i="2"/>
  <c r="AQ96" i="2"/>
  <c r="AQ97" i="2"/>
  <c r="AQ98" i="2"/>
  <c r="AQ99" i="2"/>
  <c r="AQ100" i="2"/>
  <c r="AQ101" i="2"/>
  <c r="BF78" i="3"/>
  <c r="BF75" i="3"/>
  <c r="BF74" i="3"/>
  <c r="BF73" i="3"/>
  <c r="BF72" i="3"/>
  <c r="BF71" i="3"/>
  <c r="BF70" i="3"/>
  <c r="BF69" i="3"/>
  <c r="BF68" i="3"/>
  <c r="BF67" i="3"/>
  <c r="BF66" i="3"/>
  <c r="BF65" i="3"/>
  <c r="BF62" i="3"/>
  <c r="BF61" i="3"/>
  <c r="BF60" i="3"/>
  <c r="BF59" i="3"/>
  <c r="BF58" i="3"/>
  <c r="BF57" i="3"/>
  <c r="BF56" i="3"/>
  <c r="BF55" i="3"/>
  <c r="BF54" i="3"/>
  <c r="BF53" i="3"/>
  <c r="BF52" i="3"/>
  <c r="BF51" i="3"/>
  <c r="BF50" i="3"/>
  <c r="BF49" i="3"/>
  <c r="BF48" i="3"/>
  <c r="BF47" i="3"/>
  <c r="BF46" i="3"/>
  <c r="BF45" i="3"/>
  <c r="BF44" i="3"/>
  <c r="BF41" i="3"/>
  <c r="BF40" i="3"/>
  <c r="BF39" i="3"/>
  <c r="BF37" i="3"/>
  <c r="BF36" i="3"/>
  <c r="BF34" i="3"/>
  <c r="BF33" i="3"/>
  <c r="BF31" i="3"/>
  <c r="BF29" i="3"/>
  <c r="BF28" i="3"/>
  <c r="BF27" i="3"/>
  <c r="BF25" i="3"/>
  <c r="BF24" i="3"/>
  <c r="BF23" i="3"/>
  <c r="BF22" i="3"/>
  <c r="BF21" i="3"/>
  <c r="BF20" i="3"/>
  <c r="BF19" i="3"/>
  <c r="BF18" i="3"/>
  <c r="BF17" i="3"/>
  <c r="BF16" i="3"/>
  <c r="BF15" i="3"/>
  <c r="BF14" i="3"/>
  <c r="BF13" i="3"/>
  <c r="BF12" i="3"/>
  <c r="BF10" i="3"/>
  <c r="BF9" i="3"/>
  <c r="BF8" i="3"/>
  <c r="BF6" i="3"/>
  <c r="W76" i="3"/>
  <c r="L22" i="5" s="1"/>
  <c r="W63" i="3"/>
  <c r="L21" i="5" s="1"/>
  <c r="W7" i="3"/>
  <c r="W26" i="3" s="1"/>
  <c r="W38" i="3" s="1"/>
  <c r="W42" i="3" s="1"/>
  <c r="L20" i="5" s="1"/>
  <c r="W95" i="2"/>
  <c r="AQ95" i="2" s="1"/>
  <c r="W86" i="2"/>
  <c r="AQ86" i="2" s="1"/>
  <c r="W83" i="2"/>
  <c r="W74" i="2"/>
  <c r="AQ74" i="2" s="1"/>
  <c r="W71" i="2"/>
  <c r="AQ71" i="2" s="1"/>
  <c r="W68" i="2"/>
  <c r="AQ68" i="2" s="1"/>
  <c r="W61" i="2"/>
  <c r="W53" i="2" s="1"/>
  <c r="AQ53" i="2" s="1"/>
  <c r="W42" i="2"/>
  <c r="AQ42" i="2" s="1"/>
  <c r="W39" i="2"/>
  <c r="AQ39" i="2" s="1"/>
  <c r="W36" i="2"/>
  <c r="W31" i="2"/>
  <c r="AQ31" i="2" s="1"/>
  <c r="W20" i="2"/>
  <c r="AQ20" i="2" s="1"/>
  <c r="W17" i="2"/>
  <c r="AQ17" i="2" s="1"/>
  <c r="W14" i="2"/>
  <c r="AQ14" i="2" s="1"/>
  <c r="AQ73" i="2"/>
  <c r="AQ72" i="2"/>
  <c r="AQ65" i="2"/>
  <c r="AQ30" i="2"/>
  <c r="AQ23" i="2"/>
  <c r="AQ22" i="2"/>
  <c r="AQ21" i="2"/>
  <c r="AQ19" i="2"/>
  <c r="AQ18" i="2"/>
  <c r="AQ16" i="2"/>
  <c r="AQ11" i="2"/>
  <c r="AQ4" i="2"/>
  <c r="L68" i="7"/>
  <c r="L61" i="7"/>
  <c r="L60" i="7"/>
  <c r="L58" i="7"/>
  <c r="L57" i="7"/>
  <c r="L54" i="7"/>
  <c r="L53" i="7"/>
  <c r="L52" i="7"/>
  <c r="L50" i="7"/>
  <c r="L49" i="7"/>
  <c r="L48" i="7"/>
  <c r="L47" i="7"/>
  <c r="L37" i="7"/>
  <c r="L32" i="7"/>
  <c r="L29" i="7"/>
  <c r="L28" i="7"/>
  <c r="L26" i="7"/>
  <c r="L25" i="7"/>
  <c r="L24" i="7"/>
  <c r="L21" i="7"/>
  <c r="L20" i="7"/>
  <c r="L18" i="7"/>
  <c r="L14" i="7"/>
  <c r="L13" i="7"/>
  <c r="L11" i="7"/>
  <c r="L10" i="7"/>
  <c r="L8" i="7"/>
  <c r="L7" i="7"/>
  <c r="AQ61" i="2" l="1"/>
  <c r="W6" i="2"/>
  <c r="AQ6" i="2" s="1"/>
  <c r="M38" i="7"/>
  <c r="M30" i="7"/>
  <c r="M13" i="5"/>
  <c r="W28" i="2"/>
  <c r="AQ28" i="2" s="1"/>
  <c r="W82" i="2"/>
  <c r="AQ82" i="2" s="1"/>
  <c r="W77" i="3"/>
  <c r="W81" i="3" s="1"/>
  <c r="BF63" i="3"/>
  <c r="BF76" i="3"/>
  <c r="BF7" i="3"/>
  <c r="BF26" i="3" s="1"/>
  <c r="BF38" i="3" s="1"/>
  <c r="BF42" i="3" s="1"/>
  <c r="W67" i="2"/>
  <c r="AQ83" i="2"/>
  <c r="W52" i="2"/>
  <c r="AQ36" i="2"/>
  <c r="M34" i="7" l="1"/>
  <c r="M14" i="5" s="1"/>
  <c r="M12" i="5"/>
  <c r="M39" i="7"/>
  <c r="BF77" i="3"/>
  <c r="W66" i="2"/>
  <c r="AQ66" i="2" s="1"/>
  <c r="W51" i="2"/>
  <c r="AQ51" i="2" s="1"/>
  <c r="AQ67" i="2"/>
  <c r="AQ52" i="2"/>
  <c r="AA59" i="1"/>
  <c r="AA56" i="1"/>
  <c r="AA45" i="1"/>
  <c r="AA23" i="1"/>
  <c r="AA17" i="1"/>
  <c r="AA9" i="1"/>
  <c r="AA6" i="1"/>
  <c r="W102" i="2" l="1"/>
  <c r="AQ102" i="2" s="1"/>
  <c r="M55" i="7"/>
  <c r="AA12" i="1"/>
  <c r="AA15" i="1" s="1"/>
  <c r="AA22" i="1" s="1"/>
  <c r="AA27" i="1" s="1" a="1"/>
  <c r="AA27" i="1" s="1"/>
  <c r="AA30" i="1" s="1"/>
  <c r="AA34" i="1" s="1"/>
  <c r="AA55" i="1" s="1"/>
  <c r="AA36" i="1" l="1"/>
  <c r="AA38" i="1" s="1"/>
  <c r="AA39" i="1" s="1"/>
  <c r="Z19" i="1" l="1"/>
  <c r="L19" i="7" s="1"/>
  <c r="BE6" i="3" l="1"/>
  <c r="BE8" i="3"/>
  <c r="BE9" i="3"/>
  <c r="BE10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E24" i="3"/>
  <c r="BE25" i="3"/>
  <c r="BE27" i="3"/>
  <c r="BE28" i="3"/>
  <c r="BE29" i="3"/>
  <c r="BE31" i="3"/>
  <c r="BE33" i="3"/>
  <c r="BE34" i="3"/>
  <c r="BE36" i="3"/>
  <c r="BE37" i="3"/>
  <c r="BE39" i="3"/>
  <c r="BE40" i="3"/>
  <c r="BE41" i="3"/>
  <c r="BE44" i="3"/>
  <c r="BE45" i="3"/>
  <c r="BE46" i="3"/>
  <c r="BE47" i="3"/>
  <c r="BE48" i="3"/>
  <c r="BE49" i="3"/>
  <c r="BE50" i="3"/>
  <c r="BE51" i="3"/>
  <c r="BE52" i="3"/>
  <c r="BE53" i="3"/>
  <c r="BE54" i="3"/>
  <c r="BE55" i="3"/>
  <c r="BE56" i="3"/>
  <c r="BE57" i="3"/>
  <c r="BE58" i="3"/>
  <c r="BE59" i="3"/>
  <c r="BE60" i="3"/>
  <c r="BE61" i="3"/>
  <c r="BE62" i="3"/>
  <c r="BE65" i="3"/>
  <c r="BE66" i="3"/>
  <c r="BE67" i="3"/>
  <c r="BE68" i="3"/>
  <c r="BE69" i="3"/>
  <c r="BE70" i="3"/>
  <c r="BE71" i="3"/>
  <c r="BE72" i="3"/>
  <c r="BE73" i="3"/>
  <c r="BE74" i="3"/>
  <c r="BE75" i="3"/>
  <c r="BE78" i="3"/>
  <c r="V76" i="3"/>
  <c r="V63" i="3"/>
  <c r="V7" i="3"/>
  <c r="V26" i="3" s="1"/>
  <c r="V38" i="3" s="1"/>
  <c r="V42" i="3" s="1"/>
  <c r="V77" i="3" s="1"/>
  <c r="V74" i="2"/>
  <c r="V67" i="2" s="1"/>
  <c r="V95" i="2"/>
  <c r="V86" i="2"/>
  <c r="V83" i="2"/>
  <c r="V71" i="2"/>
  <c r="V68" i="2"/>
  <c r="V61" i="2"/>
  <c r="V53" i="2" s="1"/>
  <c r="V52" i="2" s="1"/>
  <c r="V42" i="2"/>
  <c r="V39" i="2"/>
  <c r="V36" i="2"/>
  <c r="V31" i="2"/>
  <c r="V20" i="2"/>
  <c r="V17" i="2"/>
  <c r="V14" i="2"/>
  <c r="Z6" i="1"/>
  <c r="Z9" i="1"/>
  <c r="Z17" i="1"/>
  <c r="Z23" i="1"/>
  <c r="Z45" i="1"/>
  <c r="Z56" i="1"/>
  <c r="Z59" i="1"/>
  <c r="BE76" i="3" l="1"/>
  <c r="BE63" i="3"/>
  <c r="BE7" i="3"/>
  <c r="BE26" i="3" s="1"/>
  <c r="BE38" i="3" s="1"/>
  <c r="BE42" i="3" s="1"/>
  <c r="V6" i="2"/>
  <c r="Z12" i="1"/>
  <c r="Z15" i="1" s="1"/>
  <c r="Z22" i="1" s="1"/>
  <c r="V28" i="2"/>
  <c r="V82" i="2"/>
  <c r="BE77" i="3" l="1"/>
  <c r="Z36" i="1"/>
  <c r="Z38" i="1" s="1"/>
  <c r="Z39" i="1" s="1"/>
  <c r="Z27" i="1" a="1"/>
  <c r="Z27" i="1" s="1"/>
  <c r="Z30" i="1" s="1"/>
  <c r="Z34" i="1" s="1"/>
  <c r="Z55" i="1" s="1"/>
  <c r="V66" i="2"/>
  <c r="V51" i="2"/>
  <c r="V102" i="2" l="1"/>
  <c r="AS55" i="3" l="1"/>
  <c r="AT55" i="3"/>
  <c r="AU55" i="3"/>
  <c r="AV55" i="3"/>
  <c r="AW55" i="3"/>
  <c r="AX55" i="3"/>
  <c r="AY55" i="3"/>
  <c r="AZ55" i="3"/>
  <c r="BA55" i="3"/>
  <c r="BB55" i="3"/>
  <c r="BC55" i="3"/>
  <c r="BD55" i="3"/>
  <c r="BD40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BD75" i="3"/>
  <c r="BD74" i="3"/>
  <c r="BD73" i="3"/>
  <c r="BD72" i="3"/>
  <c r="BD71" i="3"/>
  <c r="BD70" i="3"/>
  <c r="BD69" i="3"/>
  <c r="BD68" i="3"/>
  <c r="BD67" i="3"/>
  <c r="BD66" i="3"/>
  <c r="BD65" i="3"/>
  <c r="BD62" i="3"/>
  <c r="BD61" i="3"/>
  <c r="BD60" i="3"/>
  <c r="BD59" i="3"/>
  <c r="BD58" i="3"/>
  <c r="BD57" i="3"/>
  <c r="BD56" i="3"/>
  <c r="BD54" i="3"/>
  <c r="BD53" i="3"/>
  <c r="BD52" i="3"/>
  <c r="BD51" i="3"/>
  <c r="BD50" i="3"/>
  <c r="BD49" i="3"/>
  <c r="BD48" i="3"/>
  <c r="BD47" i="3"/>
  <c r="BD46" i="3"/>
  <c r="BD45" i="3"/>
  <c r="BD44" i="3"/>
  <c r="BD41" i="3"/>
  <c r="BD39" i="3"/>
  <c r="BD37" i="3"/>
  <c r="BD36" i="3"/>
  <c r="BD34" i="3"/>
  <c r="BD33" i="3"/>
  <c r="BD31" i="3"/>
  <c r="BD29" i="3"/>
  <c r="BD28" i="3"/>
  <c r="BD27" i="3"/>
  <c r="BD25" i="3"/>
  <c r="BD24" i="3"/>
  <c r="BD23" i="3"/>
  <c r="BD22" i="3"/>
  <c r="BD21" i="3"/>
  <c r="BD20" i="3"/>
  <c r="BD19" i="3"/>
  <c r="BD18" i="3"/>
  <c r="BD17" i="3"/>
  <c r="BD16" i="3"/>
  <c r="BD15" i="3"/>
  <c r="BD14" i="3"/>
  <c r="BD13" i="3"/>
  <c r="BD12" i="3"/>
  <c r="BD10" i="3"/>
  <c r="BD9" i="3"/>
  <c r="BD8" i="3"/>
  <c r="BD6" i="3"/>
  <c r="U76" i="3"/>
  <c r="U63" i="3"/>
  <c r="U7" i="3"/>
  <c r="U26" i="3" s="1"/>
  <c r="U38" i="3" s="1"/>
  <c r="U42" i="3" s="1"/>
  <c r="U95" i="2"/>
  <c r="U86" i="2"/>
  <c r="U83" i="2"/>
  <c r="U74" i="2"/>
  <c r="U71" i="2"/>
  <c r="U68" i="2"/>
  <c r="U61" i="2"/>
  <c r="U53" i="2" s="1"/>
  <c r="U42" i="2"/>
  <c r="U39" i="2"/>
  <c r="U36" i="2"/>
  <c r="U31" i="2"/>
  <c r="U20" i="2"/>
  <c r="U17" i="2"/>
  <c r="U14" i="2"/>
  <c r="L15" i="5"/>
  <c r="Y59" i="1"/>
  <c r="Y56" i="1"/>
  <c r="Y45" i="1"/>
  <c r="Y6" i="1"/>
  <c r="Y9" i="1"/>
  <c r="Y17" i="1"/>
  <c r="Y23" i="1"/>
  <c r="L33" i="5"/>
  <c r="L66" i="7"/>
  <c r="L18" i="5" s="1"/>
  <c r="L16" i="5"/>
  <c r="L17" i="5"/>
  <c r="U6" i="2" l="1"/>
  <c r="U28" i="2"/>
  <c r="U77" i="3"/>
  <c r="U52" i="2"/>
  <c r="BD63" i="3"/>
  <c r="BD7" i="3"/>
  <c r="BD26" i="3" s="1"/>
  <c r="BD38" i="3" s="1"/>
  <c r="BD42" i="3" s="1"/>
  <c r="BD76" i="3"/>
  <c r="U82" i="2"/>
  <c r="U67" i="2"/>
  <c r="Y12" i="1"/>
  <c r="Y15" i="1" s="1"/>
  <c r="Y22" i="1" s="1"/>
  <c r="Y36" i="1" s="1"/>
  <c r="Y38" i="1" s="1"/>
  <c r="Y39" i="1" s="1"/>
  <c r="BC80" i="3"/>
  <c r="BC75" i="3"/>
  <c r="BC74" i="3"/>
  <c r="BC73" i="3"/>
  <c r="BC72" i="3"/>
  <c r="BC71" i="3"/>
  <c r="BC70" i="3"/>
  <c r="BC69" i="3"/>
  <c r="BC68" i="3"/>
  <c r="BC67" i="3"/>
  <c r="BC66" i="3"/>
  <c r="BC65" i="3"/>
  <c r="BC62" i="3"/>
  <c r="BC61" i="3"/>
  <c r="BC60" i="3"/>
  <c r="BC59" i="3"/>
  <c r="BC58" i="3"/>
  <c r="BC57" i="3"/>
  <c r="BC56" i="3"/>
  <c r="BC54" i="3"/>
  <c r="BC53" i="3"/>
  <c r="BC52" i="3"/>
  <c r="BC51" i="3"/>
  <c r="BC50" i="3"/>
  <c r="BC49" i="3"/>
  <c r="BC48" i="3"/>
  <c r="BC47" i="3"/>
  <c r="BC46" i="3"/>
  <c r="BC45" i="3"/>
  <c r="BC44" i="3"/>
  <c r="BC41" i="3"/>
  <c r="BC39" i="3"/>
  <c r="BC37" i="3"/>
  <c r="BC36" i="3"/>
  <c r="BC34" i="3"/>
  <c r="BC33" i="3"/>
  <c r="BC31" i="3"/>
  <c r="BC29" i="3"/>
  <c r="BC28" i="3"/>
  <c r="BC27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0" i="3"/>
  <c r="BC9" i="3"/>
  <c r="BC8" i="3"/>
  <c r="BC6" i="3"/>
  <c r="T76" i="3"/>
  <c r="T63" i="3"/>
  <c r="T7" i="3"/>
  <c r="T26" i="3" s="1"/>
  <c r="T38" i="3" s="1"/>
  <c r="T42" i="3" s="1"/>
  <c r="L30" i="5"/>
  <c r="L29" i="5"/>
  <c r="U51" i="2" l="1"/>
  <c r="U66" i="2"/>
  <c r="Y27" i="1" a="1"/>
  <c r="Y27" i="1" s="1"/>
  <c r="Y30" i="1" s="1"/>
  <c r="Y34" i="1" s="1"/>
  <c r="Y55" i="1" s="1"/>
  <c r="BD77" i="3"/>
  <c r="BC7" i="3"/>
  <c r="BC26" i="3" s="1"/>
  <c r="BC38" i="3" s="1"/>
  <c r="BC42" i="3" s="1"/>
  <c r="T77" i="3"/>
  <c r="L23" i="5"/>
  <c r="BC76" i="3"/>
  <c r="BC63" i="3"/>
  <c r="T14" i="2"/>
  <c r="T17" i="2"/>
  <c r="T20" i="2"/>
  <c r="T31" i="2"/>
  <c r="T36" i="2"/>
  <c r="T39" i="2"/>
  <c r="T42" i="2"/>
  <c r="T61" i="2"/>
  <c r="T68" i="2"/>
  <c r="T71" i="2"/>
  <c r="T74" i="2"/>
  <c r="T83" i="2"/>
  <c r="T86" i="2"/>
  <c r="T95" i="2"/>
  <c r="U102" i="2" l="1"/>
  <c r="BC77" i="3"/>
  <c r="T53" i="2"/>
  <c r="T28" i="2"/>
  <c r="L27" i="5" s="1"/>
  <c r="T82" i="2"/>
  <c r="L32" i="5" s="1"/>
  <c r="T67" i="2"/>
  <c r="L31" i="5" s="1"/>
  <c r="T6" i="2"/>
  <c r="L56" i="7"/>
  <c r="L45" i="7"/>
  <c r="L59" i="7"/>
  <c r="L6" i="7"/>
  <c r="L9" i="7"/>
  <c r="L17" i="7"/>
  <c r="L23" i="7"/>
  <c r="T51" i="2" l="1"/>
  <c r="L26" i="5"/>
  <c r="L25" i="5" s="1"/>
  <c r="T52" i="2"/>
  <c r="L28" i="5" s="1"/>
  <c r="L34" i="5" s="1"/>
  <c r="L12" i="7"/>
  <c r="L15" i="7" s="1"/>
  <c r="L22" i="7" s="1"/>
  <c r="L10" i="5"/>
  <c r="T66" i="2"/>
  <c r="L11" i="5" l="1"/>
  <c r="T102" i="2"/>
  <c r="L27" i="7" a="1"/>
  <c r="L27" i="7" s="1"/>
  <c r="L36" i="7"/>
  <c r="L38" i="7" s="1"/>
  <c r="L30" i="7" l="1"/>
  <c r="L13" i="5"/>
  <c r="L39" i="7"/>
  <c r="L12" i="5"/>
  <c r="X45" i="1"/>
  <c r="X56" i="1"/>
  <c r="X59" i="1"/>
  <c r="X6" i="1"/>
  <c r="X9" i="1"/>
  <c r="X17" i="1"/>
  <c r="X23" i="1"/>
  <c r="BB75" i="3"/>
  <c r="BB74" i="3"/>
  <c r="BB73" i="3"/>
  <c r="BB72" i="3"/>
  <c r="BB71" i="3"/>
  <c r="BB70" i="3"/>
  <c r="BB69" i="3"/>
  <c r="BB68" i="3"/>
  <c r="BB67" i="3"/>
  <c r="BB66" i="3"/>
  <c r="BB65" i="3"/>
  <c r="BB62" i="3"/>
  <c r="BB61" i="3"/>
  <c r="BB60" i="3"/>
  <c r="BB59" i="3"/>
  <c r="BB58" i="3"/>
  <c r="BB57" i="3"/>
  <c r="BB56" i="3"/>
  <c r="BB54" i="3"/>
  <c r="BB53" i="3"/>
  <c r="BB52" i="3"/>
  <c r="BB51" i="3"/>
  <c r="BB50" i="3"/>
  <c r="BB49" i="3"/>
  <c r="BB48" i="3"/>
  <c r="BB47" i="3"/>
  <c r="BB46" i="3"/>
  <c r="BB45" i="3"/>
  <c r="BB44" i="3"/>
  <c r="BB41" i="3"/>
  <c r="BB39" i="3"/>
  <c r="BB37" i="3"/>
  <c r="BB36" i="3"/>
  <c r="BB34" i="3"/>
  <c r="BB33" i="3"/>
  <c r="BB31" i="3"/>
  <c r="BB29" i="3"/>
  <c r="BB28" i="3"/>
  <c r="BB27" i="3"/>
  <c r="BB25" i="3"/>
  <c r="BB24" i="3"/>
  <c r="BB23" i="3"/>
  <c r="BB22" i="3"/>
  <c r="BB21" i="3"/>
  <c r="BB20" i="3"/>
  <c r="BB19" i="3"/>
  <c r="BB18" i="3"/>
  <c r="BB17" i="3"/>
  <c r="BB16" i="3"/>
  <c r="BB15" i="3"/>
  <c r="BB14" i="3"/>
  <c r="BB13" i="3"/>
  <c r="BB12" i="3"/>
  <c r="BB10" i="3"/>
  <c r="BB9" i="3"/>
  <c r="BB8" i="3"/>
  <c r="BB6" i="3"/>
  <c r="S76" i="3"/>
  <c r="K22" i="5" s="1"/>
  <c r="S63" i="3"/>
  <c r="S7" i="3"/>
  <c r="S26" i="3" s="1"/>
  <c r="S95" i="2"/>
  <c r="AP95" i="2" s="1"/>
  <c r="S86" i="2"/>
  <c r="AP86" i="2" s="1"/>
  <c r="S83" i="2"/>
  <c r="AP83" i="2" s="1"/>
  <c r="S74" i="2"/>
  <c r="AP74" i="2" s="1"/>
  <c r="S71" i="2"/>
  <c r="AP71" i="2" s="1"/>
  <c r="S68" i="2"/>
  <c r="S61" i="2"/>
  <c r="S53" i="2" s="1"/>
  <c r="S52" i="2" s="1"/>
  <c r="S42" i="2"/>
  <c r="AP42" i="2" s="1"/>
  <c r="S39" i="2"/>
  <c r="AP39" i="2" s="1"/>
  <c r="S36" i="2"/>
  <c r="AP36" i="2" s="1"/>
  <c r="S31" i="2"/>
  <c r="S20" i="2"/>
  <c r="AP20" i="2" s="1"/>
  <c r="S17" i="2"/>
  <c r="AP17" i="2" s="1"/>
  <c r="S14" i="2"/>
  <c r="AP14" i="2" s="1"/>
  <c r="AP101" i="2"/>
  <c r="AP100" i="2"/>
  <c r="AP99" i="2"/>
  <c r="AP98" i="2"/>
  <c r="AP97" i="2"/>
  <c r="AP96" i="2"/>
  <c r="AP94" i="2"/>
  <c r="AP93" i="2"/>
  <c r="AP89" i="2"/>
  <c r="AP88" i="2"/>
  <c r="AP87" i="2"/>
  <c r="AP85" i="2"/>
  <c r="AP84" i="2"/>
  <c r="AP81" i="2"/>
  <c r="AP80" i="2"/>
  <c r="AP79" i="2"/>
  <c r="AP78" i="2"/>
  <c r="AP76" i="2"/>
  <c r="AP75" i="2"/>
  <c r="AP73" i="2"/>
  <c r="AP72" i="2"/>
  <c r="AP70" i="2"/>
  <c r="AP69" i="2"/>
  <c r="AP65" i="2"/>
  <c r="AP64" i="2"/>
  <c r="AP63" i="2"/>
  <c r="AP62" i="2"/>
  <c r="AP60" i="2"/>
  <c r="AP59" i="2"/>
  <c r="AP58" i="2"/>
  <c r="AP57" i="2"/>
  <c r="AP56" i="2"/>
  <c r="AP55" i="2"/>
  <c r="AP54" i="2"/>
  <c r="AP50" i="2"/>
  <c r="AP47" i="2"/>
  <c r="AP46" i="2"/>
  <c r="AP45" i="2"/>
  <c r="AP44" i="2"/>
  <c r="AP43" i="2"/>
  <c r="AP41" i="2"/>
  <c r="AP40" i="2"/>
  <c r="AP38" i="2"/>
  <c r="AP37" i="2"/>
  <c r="AP35" i="2"/>
  <c r="AP34" i="2"/>
  <c r="AP33" i="2"/>
  <c r="AP32" i="2"/>
  <c r="AP30" i="2"/>
  <c r="AP29" i="2"/>
  <c r="AP23" i="2"/>
  <c r="AP22" i="2"/>
  <c r="AP21" i="2"/>
  <c r="AP19" i="2"/>
  <c r="AP18" i="2"/>
  <c r="AP16" i="2"/>
  <c r="AP15" i="2"/>
  <c r="AP13" i="2"/>
  <c r="AP12" i="2"/>
  <c r="AP11" i="2"/>
  <c r="AP10" i="2"/>
  <c r="AP8" i="2"/>
  <c r="AP7" i="2"/>
  <c r="K68" i="7"/>
  <c r="L34" i="7" l="1"/>
  <c r="L55" i="7" s="1"/>
  <c r="AP61" i="2"/>
  <c r="S28" i="2"/>
  <c r="AP28" i="2" s="1"/>
  <c r="S67" i="2"/>
  <c r="AP67" i="2" s="1"/>
  <c r="X12" i="1"/>
  <c r="X15" i="1" s="1"/>
  <c r="X22" i="1" s="1"/>
  <c r="X36" i="1" s="1"/>
  <c r="X38" i="1" s="1"/>
  <c r="X39" i="1" s="1"/>
  <c r="K21" i="5"/>
  <c r="S38" i="3"/>
  <c r="S82" i="2"/>
  <c r="AP82" i="2" s="1"/>
  <c r="BB76" i="3"/>
  <c r="BB63" i="3"/>
  <c r="BB7" i="3"/>
  <c r="BB26" i="3" s="1"/>
  <c r="BB38" i="3" s="1"/>
  <c r="BB42" i="3" s="1"/>
  <c r="AP31" i="2"/>
  <c r="AP52" i="2"/>
  <c r="AP68" i="2"/>
  <c r="AP53" i="2"/>
  <c r="L14" i="5" l="1"/>
  <c r="BB77" i="3"/>
  <c r="X27" i="1" a="1"/>
  <c r="X27" i="1" s="1"/>
  <c r="X30" i="1" s="1"/>
  <c r="X34" i="1" s="1"/>
  <c r="X55" i="1" s="1"/>
  <c r="S42" i="3"/>
  <c r="S66" i="2"/>
  <c r="AP66" i="2" s="1"/>
  <c r="K61" i="7"/>
  <c r="K60" i="7"/>
  <c r="K58" i="7"/>
  <c r="K57" i="7"/>
  <c r="K54" i="7"/>
  <c r="K53" i="7"/>
  <c r="K49" i="7"/>
  <c r="K37" i="7"/>
  <c r="K32" i="7"/>
  <c r="K29" i="7"/>
  <c r="K28" i="7"/>
  <c r="K26" i="7"/>
  <c r="K21" i="7"/>
  <c r="K20" i="7"/>
  <c r="K14" i="7"/>
  <c r="K13" i="7"/>
  <c r="K11" i="7"/>
  <c r="K10" i="7"/>
  <c r="K8" i="7"/>
  <c r="K7" i="7"/>
  <c r="S77" i="3" l="1"/>
  <c r="K20" i="5"/>
  <c r="S102" i="2"/>
  <c r="AP102" i="2" s="1"/>
  <c r="W59" i="1"/>
  <c r="W56" i="1"/>
  <c r="W45" i="1"/>
  <c r="W23" i="1"/>
  <c r="W17" i="1"/>
  <c r="W9" i="1"/>
  <c r="W6" i="1"/>
  <c r="Q57" i="2"/>
  <c r="P57" i="2"/>
  <c r="AO56" i="2"/>
  <c r="O57" i="2"/>
  <c r="W12" i="1" l="1"/>
  <c r="W15" i="1" s="1"/>
  <c r="W22" i="1" s="1"/>
  <c r="W36" i="1" s="1"/>
  <c r="W38" i="1" s="1"/>
  <c r="W39" i="1" s="1"/>
  <c r="BA6" i="3"/>
  <c r="BA8" i="3"/>
  <c r="BA9" i="3"/>
  <c r="BA10" i="3"/>
  <c r="BA12" i="3"/>
  <c r="BA13" i="3"/>
  <c r="BA14" i="3"/>
  <c r="BA15" i="3"/>
  <c r="BA16" i="3"/>
  <c r="BA17" i="3"/>
  <c r="BA18" i="3"/>
  <c r="BA19" i="3"/>
  <c r="BA20" i="3"/>
  <c r="BA21" i="3"/>
  <c r="BA22" i="3"/>
  <c r="BA23" i="3"/>
  <c r="BA24" i="3"/>
  <c r="BA25" i="3"/>
  <c r="BA27" i="3"/>
  <c r="BA28" i="3"/>
  <c r="BA29" i="3"/>
  <c r="BA31" i="3"/>
  <c r="BA33" i="3"/>
  <c r="BA34" i="3"/>
  <c r="BA36" i="3"/>
  <c r="BA37" i="3"/>
  <c r="BA39" i="3"/>
  <c r="BA41" i="3"/>
  <c r="BA44" i="3"/>
  <c r="BA45" i="3"/>
  <c r="BA46" i="3"/>
  <c r="BA47" i="3"/>
  <c r="BA48" i="3"/>
  <c r="BA49" i="3"/>
  <c r="BA50" i="3"/>
  <c r="BA51" i="3"/>
  <c r="BA52" i="3"/>
  <c r="BA53" i="3"/>
  <c r="BA54" i="3"/>
  <c r="BA56" i="3"/>
  <c r="BA57" i="3"/>
  <c r="BA58" i="3"/>
  <c r="BA59" i="3"/>
  <c r="BA60" i="3"/>
  <c r="BA61" i="3"/>
  <c r="BA62" i="3"/>
  <c r="BA65" i="3"/>
  <c r="BA66" i="3"/>
  <c r="BA67" i="3"/>
  <c r="BA68" i="3"/>
  <c r="BA69" i="3"/>
  <c r="BA70" i="3"/>
  <c r="BA71" i="3"/>
  <c r="BA72" i="3"/>
  <c r="BA73" i="3"/>
  <c r="BA74" i="3"/>
  <c r="BA75" i="3"/>
  <c r="R7" i="3"/>
  <c r="R26" i="3" s="1"/>
  <c r="R38" i="3" s="1"/>
  <c r="R42" i="3" s="1"/>
  <c r="R63" i="3"/>
  <c r="R76" i="3"/>
  <c r="Q61" i="2"/>
  <c r="R61" i="2"/>
  <c r="R53" i="2" s="1"/>
  <c r="R17" i="2"/>
  <c r="R20" i="2"/>
  <c r="R31" i="2"/>
  <c r="R36" i="2"/>
  <c r="R39" i="2"/>
  <c r="R42" i="2"/>
  <c r="R68" i="2"/>
  <c r="R71" i="2"/>
  <c r="R74" i="2"/>
  <c r="R83" i="2"/>
  <c r="R86" i="2"/>
  <c r="R95" i="2"/>
  <c r="R14" i="2"/>
  <c r="K56" i="7"/>
  <c r="K9" i="7"/>
  <c r="K6" i="7"/>
  <c r="K59" i="7"/>
  <c r="V24" i="1"/>
  <c r="V18" i="1"/>
  <c r="BA76" i="3" l="1"/>
  <c r="BA7" i="3"/>
  <c r="BA26" i="3" s="1"/>
  <c r="BA38" i="3" s="1"/>
  <c r="BA42" i="3" s="1"/>
  <c r="BA63" i="3"/>
  <c r="R52" i="2"/>
  <c r="R82" i="2"/>
  <c r="R6" i="2"/>
  <c r="W27" i="1" a="1"/>
  <c r="W27" i="1" s="1"/>
  <c r="W30" i="1" s="1"/>
  <c r="W34" i="1" s="1"/>
  <c r="W55" i="1" s="1"/>
  <c r="R77" i="3"/>
  <c r="R67" i="2"/>
  <c r="R28" i="2"/>
  <c r="BA77" i="3" l="1"/>
  <c r="R51" i="2"/>
  <c r="R66" i="2"/>
  <c r="U52" i="1"/>
  <c r="K52" i="7" s="1"/>
  <c r="U50" i="1"/>
  <c r="K50" i="7" s="1"/>
  <c r="U48" i="1"/>
  <c r="K48" i="7" s="1"/>
  <c r="U47" i="1"/>
  <c r="K47" i="7" s="1"/>
  <c r="V59" i="1"/>
  <c r="V56" i="1"/>
  <c r="V45" i="1"/>
  <c r="V23" i="1"/>
  <c r="V17" i="1"/>
  <c r="V9" i="1"/>
  <c r="V6" i="1"/>
  <c r="AZ75" i="3"/>
  <c r="AZ74" i="3"/>
  <c r="AZ73" i="3"/>
  <c r="AZ72" i="3"/>
  <c r="AZ71" i="3"/>
  <c r="AZ70" i="3"/>
  <c r="AZ69" i="3"/>
  <c r="AZ68" i="3"/>
  <c r="AZ67" i="3"/>
  <c r="AZ66" i="3"/>
  <c r="AZ65" i="3"/>
  <c r="AZ62" i="3"/>
  <c r="AZ61" i="3"/>
  <c r="AZ60" i="3"/>
  <c r="AZ59" i="3"/>
  <c r="AZ58" i="3"/>
  <c r="AZ57" i="3"/>
  <c r="AZ56" i="3"/>
  <c r="AZ54" i="3"/>
  <c r="AZ53" i="3"/>
  <c r="AZ52" i="3"/>
  <c r="AZ51" i="3"/>
  <c r="AZ50" i="3"/>
  <c r="AZ49" i="3"/>
  <c r="AZ48" i="3"/>
  <c r="AZ47" i="3"/>
  <c r="AZ46" i="3"/>
  <c r="AZ45" i="3"/>
  <c r="AZ44" i="3"/>
  <c r="AZ41" i="3"/>
  <c r="AZ39" i="3"/>
  <c r="AZ37" i="3"/>
  <c r="AZ36" i="3"/>
  <c r="AZ34" i="3"/>
  <c r="AZ33" i="3"/>
  <c r="AZ31" i="3"/>
  <c r="AZ29" i="3"/>
  <c r="AZ28" i="3"/>
  <c r="AZ27" i="3"/>
  <c r="AZ25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2" i="3"/>
  <c r="AZ10" i="3"/>
  <c r="AZ9" i="3"/>
  <c r="AZ8" i="3"/>
  <c r="AZ6" i="3"/>
  <c r="Q76" i="3"/>
  <c r="Q63" i="3"/>
  <c r="Q7" i="3"/>
  <c r="Q26" i="3" s="1"/>
  <c r="Q38" i="3" s="1"/>
  <c r="Q42" i="3" s="1"/>
  <c r="Q95" i="2"/>
  <c r="Q86" i="2"/>
  <c r="Q83" i="2"/>
  <c r="Q74" i="2"/>
  <c r="Q71" i="2"/>
  <c r="Q68" i="2"/>
  <c r="Q53" i="2"/>
  <c r="Q52" i="2" s="1"/>
  <c r="Q42" i="2"/>
  <c r="Q39" i="2"/>
  <c r="Q36" i="2"/>
  <c r="Q31" i="2"/>
  <c r="Q20" i="2"/>
  <c r="Q17" i="2"/>
  <c r="Q14" i="2"/>
  <c r="U59" i="1"/>
  <c r="U56" i="1"/>
  <c r="U23" i="1"/>
  <c r="U17" i="1"/>
  <c r="U9" i="1"/>
  <c r="U6" i="1"/>
  <c r="AZ7" i="3" l="1"/>
  <c r="AZ26" i="3" s="1"/>
  <c r="AZ38" i="3" s="1"/>
  <c r="AZ42" i="3" s="1"/>
  <c r="AZ76" i="3"/>
  <c r="Q67" i="2"/>
  <c r="K45" i="7"/>
  <c r="R102" i="2"/>
  <c r="AZ63" i="3"/>
  <c r="Q77" i="3"/>
  <c r="V12" i="1"/>
  <c r="V15" i="1" s="1"/>
  <c r="V22" i="1" s="1"/>
  <c r="U45" i="1"/>
  <c r="U12" i="1"/>
  <c r="U15" i="1" s="1"/>
  <c r="U22" i="1" s="1"/>
  <c r="Q82" i="2"/>
  <c r="Q28" i="2"/>
  <c r="Q6" i="2"/>
  <c r="I33" i="5"/>
  <c r="J33" i="5"/>
  <c r="K33" i="5"/>
  <c r="H33" i="5"/>
  <c r="I17" i="5"/>
  <c r="J17" i="5"/>
  <c r="K17" i="5"/>
  <c r="H17" i="5"/>
  <c r="K30" i="5"/>
  <c r="K29" i="5"/>
  <c r="J61" i="7"/>
  <c r="I61" i="7"/>
  <c r="H61" i="7"/>
  <c r="J60" i="7"/>
  <c r="I60" i="7"/>
  <c r="H60" i="7"/>
  <c r="K16" i="5"/>
  <c r="J58" i="7"/>
  <c r="J16" i="5" s="1"/>
  <c r="I58" i="7"/>
  <c r="I16" i="5" s="1"/>
  <c r="H58" i="7"/>
  <c r="H16" i="5" s="1"/>
  <c r="K66" i="7"/>
  <c r="K18" i="5" s="1"/>
  <c r="J57" i="7"/>
  <c r="J15" i="5" s="1"/>
  <c r="I57" i="7"/>
  <c r="I15" i="5" s="1"/>
  <c r="H57" i="7"/>
  <c r="J54" i="7"/>
  <c r="I54" i="7"/>
  <c r="H54" i="7"/>
  <c r="J53" i="7"/>
  <c r="I53" i="7"/>
  <c r="H53" i="7"/>
  <c r="J52" i="7"/>
  <c r="I52" i="7"/>
  <c r="H52" i="7"/>
  <c r="J50" i="7"/>
  <c r="I50" i="7"/>
  <c r="H50" i="7"/>
  <c r="J49" i="7"/>
  <c r="I49" i="7"/>
  <c r="H49" i="7"/>
  <c r="J48" i="7"/>
  <c r="I48" i="7"/>
  <c r="H48" i="7"/>
  <c r="J47" i="7"/>
  <c r="I47" i="7"/>
  <c r="H47" i="7"/>
  <c r="J37" i="7"/>
  <c r="J32" i="7"/>
  <c r="J29" i="7"/>
  <c r="J28" i="7"/>
  <c r="J26" i="7"/>
  <c r="J24" i="7"/>
  <c r="J21" i="7"/>
  <c r="J20" i="7"/>
  <c r="J18" i="7"/>
  <c r="J14" i="7"/>
  <c r="J13" i="7"/>
  <c r="J11" i="7"/>
  <c r="J10" i="7"/>
  <c r="J8" i="7"/>
  <c r="J7" i="7"/>
  <c r="I37" i="7"/>
  <c r="I32" i="7"/>
  <c r="I29" i="7"/>
  <c r="I28" i="7"/>
  <c r="I26" i="7"/>
  <c r="I24" i="7"/>
  <c r="I21" i="7"/>
  <c r="I20" i="7"/>
  <c r="I14" i="7"/>
  <c r="I13" i="7"/>
  <c r="I11" i="7"/>
  <c r="I10" i="7"/>
  <c r="I8" i="7"/>
  <c r="I7" i="7"/>
  <c r="H37" i="7"/>
  <c r="H32" i="7"/>
  <c r="H29" i="7"/>
  <c r="H28" i="7"/>
  <c r="H26" i="7"/>
  <c r="H25" i="7"/>
  <c r="H24" i="7"/>
  <c r="H21" i="7"/>
  <c r="H20" i="7"/>
  <c r="H19" i="7"/>
  <c r="H18" i="7"/>
  <c r="H14" i="7"/>
  <c r="H13" i="7"/>
  <c r="H11" i="7"/>
  <c r="H10" i="7"/>
  <c r="H8" i="7"/>
  <c r="H7" i="7"/>
  <c r="H9" i="7" l="1"/>
  <c r="H56" i="7"/>
  <c r="I59" i="7"/>
  <c r="AZ77" i="3"/>
  <c r="J59" i="7"/>
  <c r="Q66" i="2"/>
  <c r="Q102" i="2" s="1"/>
  <c r="Q51" i="2"/>
  <c r="V36" i="1"/>
  <c r="V38" i="1" s="1"/>
  <c r="V39" i="1" s="1"/>
  <c r="V27" i="1" a="1"/>
  <c r="V27" i="1" s="1"/>
  <c r="J6" i="7"/>
  <c r="H23" i="7"/>
  <c r="U36" i="1"/>
  <c r="U38" i="1" s="1"/>
  <c r="U39" i="1" s="1"/>
  <c r="U27" i="1" a="1"/>
  <c r="U27" i="1" s="1"/>
  <c r="U30" i="1" s="1"/>
  <c r="U34" i="1" s="1"/>
  <c r="U55" i="1" s="1"/>
  <c r="I6" i="7"/>
  <c r="I10" i="5" s="1"/>
  <c r="H66" i="7"/>
  <c r="H18" i="5" s="1"/>
  <c r="J66" i="7"/>
  <c r="J18" i="5" s="1"/>
  <c r="H15" i="5"/>
  <c r="I66" i="7"/>
  <c r="I18" i="5" s="1"/>
  <c r="K15" i="5"/>
  <c r="I45" i="7"/>
  <c r="J45" i="7"/>
  <c r="H45" i="7"/>
  <c r="H17" i="7"/>
  <c r="J9" i="7"/>
  <c r="K10" i="5"/>
  <c r="H6" i="7"/>
  <c r="H10" i="5" s="1"/>
  <c r="I56" i="7"/>
  <c r="H59" i="7"/>
  <c r="I9" i="7"/>
  <c r="J56" i="7"/>
  <c r="I12" i="7" l="1"/>
  <c r="I15" i="7" s="1"/>
  <c r="J10" i="5"/>
  <c r="J12" i="7"/>
  <c r="V30" i="1"/>
  <c r="K12" i="7"/>
  <c r="H12" i="7"/>
  <c r="H15" i="7" s="1"/>
  <c r="H22" i="7" s="1"/>
  <c r="K15" i="7" l="1"/>
  <c r="J15" i="7"/>
  <c r="V34" i="1"/>
  <c r="H36" i="7"/>
  <c r="H38" i="7" s="1"/>
  <c r="H11" i="5"/>
  <c r="H27" i="7" a="1"/>
  <c r="H27" i="7" s="1"/>
  <c r="V55" i="1" l="1"/>
  <c r="H30" i="7"/>
  <c r="H34" i="7" s="1"/>
  <c r="H13" i="5"/>
  <c r="H39" i="7"/>
  <c r="H12" i="5"/>
  <c r="H55" i="7" l="1"/>
  <c r="H14" i="5"/>
  <c r="T25" i="1"/>
  <c r="K25" i="7" s="1"/>
  <c r="T24" i="1"/>
  <c r="K24" i="7" s="1"/>
  <c r="T19" i="1"/>
  <c r="K19" i="7" s="1"/>
  <c r="T18" i="1"/>
  <c r="K18" i="7" s="1"/>
  <c r="K23" i="7" l="1"/>
  <c r="K17" i="7"/>
  <c r="K22" i="7" s="1"/>
  <c r="L19" i="1"/>
  <c r="I19" i="7" s="1"/>
  <c r="L18" i="1"/>
  <c r="I18" i="7" s="1"/>
  <c r="K27" i="7" l="1" a="1"/>
  <c r="K27" i="7" s="1"/>
  <c r="K30" i="7" s="1"/>
  <c r="K34" i="7" s="1"/>
  <c r="K11" i="5"/>
  <c r="K36" i="7"/>
  <c r="K38" i="7" s="1"/>
  <c r="K39" i="7" s="1"/>
  <c r="I17" i="7"/>
  <c r="I22" i="7" s="1"/>
  <c r="I11" i="5" s="1"/>
  <c r="AO7" i="2"/>
  <c r="K12" i="5" l="1"/>
  <c r="K13" i="5"/>
  <c r="I36" i="7"/>
  <c r="I38" i="7" s="1"/>
  <c r="I12" i="5" s="1"/>
  <c r="K55" i="7"/>
  <c r="K14" i="5"/>
  <c r="AY80" i="3"/>
  <c r="AY75" i="3"/>
  <c r="AY74" i="3"/>
  <c r="AY73" i="3"/>
  <c r="AY72" i="3"/>
  <c r="AY71" i="3"/>
  <c r="AY70" i="3"/>
  <c r="AY69" i="3"/>
  <c r="AY68" i="3"/>
  <c r="AY67" i="3"/>
  <c r="AY66" i="3"/>
  <c r="AY65" i="3"/>
  <c r="AY62" i="3"/>
  <c r="AY61" i="3"/>
  <c r="AY60" i="3"/>
  <c r="AY59" i="3"/>
  <c r="AY58" i="3"/>
  <c r="AY57" i="3"/>
  <c r="AY56" i="3"/>
  <c r="AY54" i="3"/>
  <c r="AY53" i="3"/>
  <c r="AY52" i="3"/>
  <c r="AY51" i="3"/>
  <c r="AY50" i="3"/>
  <c r="AY49" i="3"/>
  <c r="AY48" i="3"/>
  <c r="AY47" i="3"/>
  <c r="AY46" i="3"/>
  <c r="AY45" i="3"/>
  <c r="AY44" i="3"/>
  <c r="AY41" i="3"/>
  <c r="AY39" i="3"/>
  <c r="AY37" i="3"/>
  <c r="AY36" i="3"/>
  <c r="AY34" i="3"/>
  <c r="AY33" i="3"/>
  <c r="AY31" i="3"/>
  <c r="AY29" i="3"/>
  <c r="AY28" i="3"/>
  <c r="AY27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0" i="3"/>
  <c r="AY9" i="3"/>
  <c r="AY8" i="3"/>
  <c r="AY6" i="3"/>
  <c r="AT8" i="3"/>
  <c r="AX65" i="3"/>
  <c r="AX66" i="3"/>
  <c r="AX67" i="3"/>
  <c r="AX68" i="3"/>
  <c r="AX69" i="3"/>
  <c r="AX70" i="3"/>
  <c r="AX71" i="3"/>
  <c r="AX72" i="3"/>
  <c r="AX73" i="3"/>
  <c r="AX74" i="3"/>
  <c r="AX75" i="3"/>
  <c r="AX44" i="3"/>
  <c r="AX45" i="3"/>
  <c r="AX46" i="3"/>
  <c r="AX47" i="3"/>
  <c r="AX48" i="3"/>
  <c r="AX49" i="3"/>
  <c r="AX50" i="3"/>
  <c r="AX51" i="3"/>
  <c r="AX52" i="3"/>
  <c r="AX53" i="3"/>
  <c r="AX54" i="3"/>
  <c r="AX56" i="3"/>
  <c r="AX57" i="3"/>
  <c r="AX58" i="3"/>
  <c r="AX59" i="3"/>
  <c r="AX60" i="3"/>
  <c r="AX61" i="3"/>
  <c r="AX62" i="3"/>
  <c r="AX39" i="3"/>
  <c r="AX41" i="3"/>
  <c r="AX27" i="3"/>
  <c r="AX28" i="3"/>
  <c r="AX29" i="3"/>
  <c r="AX31" i="3"/>
  <c r="AX33" i="3"/>
  <c r="AX34" i="3"/>
  <c r="AX36" i="3"/>
  <c r="AX37" i="3"/>
  <c r="AX8" i="3"/>
  <c r="AX9" i="3"/>
  <c r="AX10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6" i="3"/>
  <c r="P76" i="3"/>
  <c r="P63" i="3"/>
  <c r="P7" i="3"/>
  <c r="P26" i="3" s="1"/>
  <c r="P38" i="3" s="1"/>
  <c r="P42" i="3" s="1"/>
  <c r="S59" i="1"/>
  <c r="T59" i="1"/>
  <c r="S56" i="1"/>
  <c r="T56" i="1"/>
  <c r="S45" i="1"/>
  <c r="T45" i="1"/>
  <c r="S23" i="1"/>
  <c r="T23" i="1"/>
  <c r="S17" i="1"/>
  <c r="T17" i="1"/>
  <c r="S9" i="1"/>
  <c r="T9" i="1"/>
  <c r="S6" i="1"/>
  <c r="T6" i="1"/>
  <c r="AO101" i="2"/>
  <c r="AO100" i="2"/>
  <c r="AO99" i="2"/>
  <c r="AO98" i="2"/>
  <c r="AO97" i="2"/>
  <c r="AO96" i="2"/>
  <c r="AO94" i="2"/>
  <c r="AO93" i="2"/>
  <c r="AO89" i="2"/>
  <c r="AO88" i="2"/>
  <c r="AO87" i="2"/>
  <c r="AO85" i="2"/>
  <c r="AO84" i="2"/>
  <c r="AO81" i="2"/>
  <c r="AO80" i="2"/>
  <c r="AO79" i="2"/>
  <c r="AO78" i="2"/>
  <c r="AO76" i="2"/>
  <c r="AO75" i="2"/>
  <c r="AO73" i="2"/>
  <c r="AO72" i="2"/>
  <c r="AO70" i="2"/>
  <c r="AO69" i="2"/>
  <c r="AO65" i="2"/>
  <c r="J29" i="5" s="1"/>
  <c r="AO64" i="2"/>
  <c r="AO63" i="2"/>
  <c r="AO62" i="2"/>
  <c r="AO60" i="2"/>
  <c r="AO59" i="2"/>
  <c r="AO58" i="2"/>
  <c r="AO57" i="2"/>
  <c r="AO54" i="2"/>
  <c r="J30" i="5" s="1"/>
  <c r="AO50" i="2"/>
  <c r="AO47" i="2"/>
  <c r="AO46" i="2"/>
  <c r="AO45" i="2"/>
  <c r="AO44" i="2"/>
  <c r="AO43" i="2"/>
  <c r="AO41" i="2"/>
  <c r="AO40" i="2"/>
  <c r="AO38" i="2"/>
  <c r="AO37" i="2"/>
  <c r="AO35" i="2"/>
  <c r="AO34" i="2"/>
  <c r="AO33" i="2"/>
  <c r="AO32" i="2"/>
  <c r="AO30" i="2"/>
  <c r="AO29" i="2"/>
  <c r="AO23" i="2"/>
  <c r="AO22" i="2"/>
  <c r="AO21" i="2"/>
  <c r="AO19" i="2"/>
  <c r="AO18" i="2"/>
  <c r="AO16" i="2"/>
  <c r="AO15" i="2"/>
  <c r="AO13" i="2"/>
  <c r="AO12" i="2"/>
  <c r="AO11" i="2"/>
  <c r="AO10" i="2"/>
  <c r="AO9" i="2"/>
  <c r="AO8" i="2"/>
  <c r="O95" i="2"/>
  <c r="AO95" i="2" s="1"/>
  <c r="P95" i="2"/>
  <c r="O86" i="2"/>
  <c r="AO86" i="2" s="1"/>
  <c r="P86" i="2"/>
  <c r="O83" i="2"/>
  <c r="AO83" i="2" s="1"/>
  <c r="P83" i="2"/>
  <c r="O74" i="2"/>
  <c r="AO74" i="2" s="1"/>
  <c r="P74" i="2"/>
  <c r="O71" i="2"/>
  <c r="AO71" i="2" s="1"/>
  <c r="P71" i="2"/>
  <c r="O68" i="2"/>
  <c r="AO68" i="2" s="1"/>
  <c r="P68" i="2"/>
  <c r="O61" i="2"/>
  <c r="O53" i="2" s="1"/>
  <c r="O52" i="2" s="1"/>
  <c r="AO52" i="2" s="1"/>
  <c r="J28" i="5" s="1"/>
  <c r="P61" i="2"/>
  <c r="O42" i="2"/>
  <c r="AO42" i="2" s="1"/>
  <c r="P42" i="2"/>
  <c r="O39" i="2"/>
  <c r="AO39" i="2" s="1"/>
  <c r="P39" i="2"/>
  <c r="O36" i="2"/>
  <c r="AO36" i="2" s="1"/>
  <c r="P36" i="2"/>
  <c r="O31" i="2"/>
  <c r="AO31" i="2" s="1"/>
  <c r="P31" i="2"/>
  <c r="O20" i="2"/>
  <c r="AO20" i="2" s="1"/>
  <c r="P20" i="2"/>
  <c r="P17" i="2"/>
  <c r="O17" i="2"/>
  <c r="AO17" i="2" s="1"/>
  <c r="O14" i="2"/>
  <c r="P14" i="2"/>
  <c r="I39" i="7" l="1"/>
  <c r="O82" i="2"/>
  <c r="AO82" i="2" s="1"/>
  <c r="J32" i="5" s="1"/>
  <c r="S12" i="1"/>
  <c r="S15" i="1" s="1"/>
  <c r="S22" i="1" s="1"/>
  <c r="S36" i="1" s="1"/>
  <c r="S38" i="1" s="1"/>
  <c r="S39" i="1" s="1"/>
  <c r="K23" i="5"/>
  <c r="P53" i="2"/>
  <c r="AO61" i="2"/>
  <c r="O6" i="2"/>
  <c r="AO6" i="2" s="1"/>
  <c r="J26" i="5" s="1"/>
  <c r="AO14" i="2"/>
  <c r="P67" i="2"/>
  <c r="K31" i="5" s="1"/>
  <c r="AO53" i="2"/>
  <c r="P28" i="2"/>
  <c r="K27" i="5" s="1"/>
  <c r="T12" i="1"/>
  <c r="T15" i="1" s="1"/>
  <c r="T22" i="1" s="1"/>
  <c r="P77" i="3"/>
  <c r="AY76" i="3"/>
  <c r="AY63" i="3"/>
  <c r="P82" i="2"/>
  <c r="K32" i="5" s="1"/>
  <c r="AY7" i="3"/>
  <c r="AY26" i="3" s="1"/>
  <c r="AY38" i="3" s="1"/>
  <c r="AY42" i="3" s="1"/>
  <c r="O67" i="2"/>
  <c r="O28" i="2"/>
  <c r="P6" i="2"/>
  <c r="L25" i="1"/>
  <c r="I25" i="7" s="1"/>
  <c r="I23" i="7" s="1"/>
  <c r="I27" i="7" s="1" a="1"/>
  <c r="I27" i="7" s="1"/>
  <c r="AY77" i="3" l="1"/>
  <c r="S27" i="1" a="1"/>
  <c r="S27" i="1" s="1"/>
  <c r="S30" i="1" s="1"/>
  <c r="S34" i="1" s="1"/>
  <c r="S55" i="1" s="1"/>
  <c r="I30" i="7"/>
  <c r="I34" i="7" s="1"/>
  <c r="I13" i="5"/>
  <c r="P52" i="2"/>
  <c r="K28" i="5" s="1"/>
  <c r="K34" i="5" s="1"/>
  <c r="P51" i="2"/>
  <c r="O51" i="2"/>
  <c r="AO51" i="2" s="1"/>
  <c r="AO28" i="2"/>
  <c r="J27" i="5" s="1"/>
  <c r="J25" i="5" s="1"/>
  <c r="O66" i="2"/>
  <c r="AO67" i="2"/>
  <c r="J31" i="5" s="1"/>
  <c r="P66" i="2"/>
  <c r="T36" i="1"/>
  <c r="T38" i="1" s="1"/>
  <c r="T39" i="1" s="1"/>
  <c r="T27" i="1" a="1"/>
  <c r="T27" i="1" s="1"/>
  <c r="T30" i="1" s="1"/>
  <c r="T34" i="1" s="1"/>
  <c r="T55" i="1" s="1"/>
  <c r="J25" i="7"/>
  <c r="J19" i="7"/>
  <c r="J23" i="7" l="1"/>
  <c r="J17" i="7"/>
  <c r="I55" i="7"/>
  <c r="I14" i="5"/>
  <c r="P102" i="2"/>
  <c r="O102" i="2"/>
  <c r="AO66" i="2"/>
  <c r="AU79" i="3"/>
  <c r="AU75" i="3"/>
  <c r="AU74" i="3"/>
  <c r="AU73" i="3"/>
  <c r="AU72" i="3"/>
  <c r="AU71" i="3"/>
  <c r="AU70" i="3"/>
  <c r="AU69" i="3"/>
  <c r="AU68" i="3"/>
  <c r="AU67" i="3"/>
  <c r="AU66" i="3"/>
  <c r="AU65" i="3"/>
  <c r="AU62" i="3"/>
  <c r="AU61" i="3"/>
  <c r="AU60" i="3"/>
  <c r="AU59" i="3"/>
  <c r="AU58" i="3"/>
  <c r="AU57" i="3"/>
  <c r="AU56" i="3"/>
  <c r="AU54" i="3"/>
  <c r="AU53" i="3"/>
  <c r="AU52" i="3"/>
  <c r="AU51" i="3"/>
  <c r="AU50" i="3"/>
  <c r="AU49" i="3"/>
  <c r="AU48" i="3"/>
  <c r="AU47" i="3"/>
  <c r="AU46" i="3"/>
  <c r="AU45" i="3"/>
  <c r="AU44" i="3"/>
  <c r="AU41" i="3"/>
  <c r="AU39" i="3"/>
  <c r="AU37" i="3"/>
  <c r="AU36" i="3"/>
  <c r="AU34" i="3"/>
  <c r="AU33" i="3"/>
  <c r="AU31" i="3"/>
  <c r="AU29" i="3"/>
  <c r="AU28" i="3"/>
  <c r="AU27" i="3"/>
  <c r="AU25" i="3"/>
  <c r="AU24" i="3"/>
  <c r="AU23" i="3"/>
  <c r="AU22" i="3"/>
  <c r="AU21" i="3"/>
  <c r="AU20" i="3"/>
  <c r="AU19" i="3"/>
  <c r="AU18" i="3"/>
  <c r="AU17" i="3"/>
  <c r="AU16" i="3"/>
  <c r="AU15" i="3"/>
  <c r="AU14" i="3"/>
  <c r="AU13" i="3"/>
  <c r="AU12" i="3"/>
  <c r="AU10" i="3"/>
  <c r="AU9" i="3"/>
  <c r="AU8" i="3"/>
  <c r="AU6" i="3"/>
  <c r="AQ79" i="3"/>
  <c r="AQ75" i="3"/>
  <c r="AQ74" i="3"/>
  <c r="AQ73" i="3"/>
  <c r="AQ72" i="3"/>
  <c r="AQ71" i="3"/>
  <c r="AQ70" i="3"/>
  <c r="AQ69" i="3"/>
  <c r="AQ68" i="3"/>
  <c r="AQ67" i="3"/>
  <c r="AQ66" i="3"/>
  <c r="AQ65" i="3"/>
  <c r="AQ62" i="3"/>
  <c r="AQ61" i="3"/>
  <c r="AQ60" i="3"/>
  <c r="AQ59" i="3"/>
  <c r="AQ58" i="3"/>
  <c r="AQ57" i="3"/>
  <c r="AQ56" i="3"/>
  <c r="AQ54" i="3"/>
  <c r="AQ53" i="3"/>
  <c r="AQ52" i="3"/>
  <c r="AQ51" i="3"/>
  <c r="AQ50" i="3"/>
  <c r="AQ49" i="3"/>
  <c r="AQ48" i="3"/>
  <c r="AQ47" i="3"/>
  <c r="AQ46" i="3"/>
  <c r="AQ45" i="3"/>
  <c r="AQ44" i="3"/>
  <c r="AQ41" i="3"/>
  <c r="AQ39" i="3"/>
  <c r="AQ37" i="3"/>
  <c r="AQ36" i="3"/>
  <c r="AQ34" i="3"/>
  <c r="AQ33" i="3"/>
  <c r="AQ31" i="3"/>
  <c r="AQ29" i="3"/>
  <c r="AQ28" i="3"/>
  <c r="AQ27" i="3"/>
  <c r="AQ25" i="3"/>
  <c r="AQ24" i="3"/>
  <c r="AQ23" i="3"/>
  <c r="AQ22" i="3"/>
  <c r="AQ21" i="3"/>
  <c r="AQ20" i="3"/>
  <c r="AQ19" i="3"/>
  <c r="AQ18" i="3"/>
  <c r="AQ17" i="3"/>
  <c r="AQ16" i="3"/>
  <c r="AQ15" i="3"/>
  <c r="AQ14" i="3"/>
  <c r="AQ13" i="3"/>
  <c r="AQ12" i="3"/>
  <c r="AQ10" i="3"/>
  <c r="AQ9" i="3"/>
  <c r="AQ8" i="3"/>
  <c r="AQ6" i="3"/>
  <c r="AM80" i="3"/>
  <c r="AM79" i="3"/>
  <c r="AM75" i="3"/>
  <c r="AM74" i="3"/>
  <c r="AM73" i="3"/>
  <c r="AM72" i="3"/>
  <c r="AM71" i="3"/>
  <c r="AM70" i="3"/>
  <c r="AM69" i="3"/>
  <c r="AM68" i="3"/>
  <c r="AM67" i="3"/>
  <c r="AM66" i="3"/>
  <c r="AM65" i="3"/>
  <c r="AM62" i="3"/>
  <c r="AM61" i="3"/>
  <c r="AM60" i="3"/>
  <c r="AM59" i="3"/>
  <c r="AM58" i="3"/>
  <c r="AM57" i="3"/>
  <c r="AM56" i="3"/>
  <c r="AM54" i="3"/>
  <c r="AM53" i="3"/>
  <c r="AM52" i="3"/>
  <c r="AM51" i="3"/>
  <c r="AM50" i="3"/>
  <c r="AM49" i="3"/>
  <c r="AM48" i="3"/>
  <c r="AM47" i="3"/>
  <c r="AM46" i="3"/>
  <c r="AM45" i="3"/>
  <c r="AM44" i="3"/>
  <c r="AM41" i="3"/>
  <c r="AM39" i="3"/>
  <c r="AM37" i="3"/>
  <c r="AM36" i="3"/>
  <c r="AM34" i="3"/>
  <c r="AM33" i="3"/>
  <c r="AM31" i="3"/>
  <c r="AM29" i="3"/>
  <c r="AM28" i="3"/>
  <c r="AM27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0" i="3"/>
  <c r="AM9" i="3"/>
  <c r="AM8" i="3"/>
  <c r="AM6" i="3"/>
  <c r="J22" i="7" l="1"/>
  <c r="J11" i="5" s="1"/>
  <c r="P104" i="2"/>
  <c r="O104" i="2"/>
  <c r="AO102" i="2"/>
  <c r="AO104" i="2" s="1"/>
  <c r="J36" i="7" l="1"/>
  <c r="J38" i="7" s="1"/>
  <c r="J39" i="7" s="1"/>
  <c r="J27" i="7" a="1"/>
  <c r="J27" i="7" s="1"/>
  <c r="J13" i="5" s="1"/>
  <c r="AN76" i="2"/>
  <c r="AM76" i="2"/>
  <c r="AN75" i="2"/>
  <c r="AM75" i="2"/>
  <c r="E68" i="2"/>
  <c r="F68" i="2"/>
  <c r="G68" i="2"/>
  <c r="H68" i="2"/>
  <c r="I68" i="2"/>
  <c r="J68" i="2"/>
  <c r="K68" i="2"/>
  <c r="L68" i="2"/>
  <c r="M68" i="2"/>
  <c r="N68" i="2"/>
  <c r="N74" i="2"/>
  <c r="M74" i="2"/>
  <c r="L74" i="2"/>
  <c r="K74" i="2"/>
  <c r="J74" i="2"/>
  <c r="I74" i="2"/>
  <c r="H74" i="2"/>
  <c r="G74" i="2"/>
  <c r="F74" i="2"/>
  <c r="E74" i="2"/>
  <c r="D74" i="2"/>
  <c r="J12" i="5" l="1"/>
  <c r="J30" i="7"/>
  <c r="J34" i="7" s="1"/>
  <c r="J14" i="5" s="1"/>
  <c r="AW65" i="3"/>
  <c r="AW66" i="3"/>
  <c r="AW67" i="3"/>
  <c r="AW68" i="3"/>
  <c r="AW69" i="3"/>
  <c r="AW70" i="3"/>
  <c r="AW71" i="3"/>
  <c r="AW72" i="3"/>
  <c r="AW73" i="3"/>
  <c r="AW74" i="3"/>
  <c r="AW75" i="3"/>
  <c r="AW44" i="3"/>
  <c r="AW45" i="3"/>
  <c r="AW46" i="3"/>
  <c r="AW47" i="3"/>
  <c r="AW48" i="3"/>
  <c r="AW49" i="3"/>
  <c r="AW50" i="3"/>
  <c r="AW51" i="3"/>
  <c r="AW52" i="3"/>
  <c r="AW53" i="3"/>
  <c r="AW54" i="3"/>
  <c r="AW56" i="3"/>
  <c r="AW57" i="3"/>
  <c r="AW58" i="3"/>
  <c r="AW59" i="3"/>
  <c r="AW60" i="3"/>
  <c r="AW61" i="3"/>
  <c r="AW62" i="3"/>
  <c r="AW39" i="3"/>
  <c r="AW41" i="3"/>
  <c r="AW27" i="3"/>
  <c r="AW28" i="3"/>
  <c r="AW29" i="3"/>
  <c r="AW31" i="3"/>
  <c r="AW33" i="3"/>
  <c r="AW34" i="3"/>
  <c r="AW36" i="3"/>
  <c r="AW37" i="3"/>
  <c r="AW8" i="3"/>
  <c r="AW9" i="3"/>
  <c r="AW10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6" i="3"/>
  <c r="AV75" i="3"/>
  <c r="AV74" i="3"/>
  <c r="AV73" i="3"/>
  <c r="AV72" i="3"/>
  <c r="AV71" i="3"/>
  <c r="AV70" i="3"/>
  <c r="AV69" i="3"/>
  <c r="AV68" i="3"/>
  <c r="AV67" i="3"/>
  <c r="AV66" i="3"/>
  <c r="AV65" i="3"/>
  <c r="AV62" i="3"/>
  <c r="AV61" i="3"/>
  <c r="AV60" i="3"/>
  <c r="AV59" i="3"/>
  <c r="AV58" i="3"/>
  <c r="AV57" i="3"/>
  <c r="AV56" i="3"/>
  <c r="AV54" i="3"/>
  <c r="AV53" i="3"/>
  <c r="AV52" i="3"/>
  <c r="AV51" i="3"/>
  <c r="AV50" i="3"/>
  <c r="AV49" i="3"/>
  <c r="AV48" i="3"/>
  <c r="AV47" i="3"/>
  <c r="AV46" i="3"/>
  <c r="AV45" i="3"/>
  <c r="AV44" i="3"/>
  <c r="AV41" i="3"/>
  <c r="AV39" i="3"/>
  <c r="AV37" i="3"/>
  <c r="AV36" i="3"/>
  <c r="AV34" i="3"/>
  <c r="AV33" i="3"/>
  <c r="AV31" i="3"/>
  <c r="AV29" i="3"/>
  <c r="AV28" i="3"/>
  <c r="AV27" i="3"/>
  <c r="AV25" i="3"/>
  <c r="AV24" i="3"/>
  <c r="AV23" i="3"/>
  <c r="AV22" i="3"/>
  <c r="AV21" i="3"/>
  <c r="AV20" i="3"/>
  <c r="AV19" i="3"/>
  <c r="AV18" i="3"/>
  <c r="AV17" i="3"/>
  <c r="AV16" i="3"/>
  <c r="AV15" i="3"/>
  <c r="AV14" i="3"/>
  <c r="AV13" i="3"/>
  <c r="AV12" i="3"/>
  <c r="AV10" i="3"/>
  <c r="AV9" i="3"/>
  <c r="AV8" i="3"/>
  <c r="AV6" i="3"/>
  <c r="AS65" i="3"/>
  <c r="AT65" i="3"/>
  <c r="AS66" i="3"/>
  <c r="AT66" i="3"/>
  <c r="AS67" i="3"/>
  <c r="AT67" i="3"/>
  <c r="AS68" i="3"/>
  <c r="AT68" i="3"/>
  <c r="AS69" i="3"/>
  <c r="AT69" i="3"/>
  <c r="AS70" i="3"/>
  <c r="AT70" i="3"/>
  <c r="AS71" i="3"/>
  <c r="AT71" i="3"/>
  <c r="AS72" i="3"/>
  <c r="AT72" i="3"/>
  <c r="AS73" i="3"/>
  <c r="AT73" i="3"/>
  <c r="AS74" i="3"/>
  <c r="AT74" i="3"/>
  <c r="AS75" i="3"/>
  <c r="AT75" i="3"/>
  <c r="AS44" i="3"/>
  <c r="AT44" i="3"/>
  <c r="AS45" i="3"/>
  <c r="AT45" i="3"/>
  <c r="AS46" i="3"/>
  <c r="AT46" i="3"/>
  <c r="AS47" i="3"/>
  <c r="AT47" i="3"/>
  <c r="AS48" i="3"/>
  <c r="AT48" i="3"/>
  <c r="AS49" i="3"/>
  <c r="AT49" i="3"/>
  <c r="AS50" i="3"/>
  <c r="AT50" i="3"/>
  <c r="AS51" i="3"/>
  <c r="AT51" i="3"/>
  <c r="AS52" i="3"/>
  <c r="AT52" i="3"/>
  <c r="AS53" i="3"/>
  <c r="AT53" i="3"/>
  <c r="AS54" i="3"/>
  <c r="AT54" i="3"/>
  <c r="AS56" i="3"/>
  <c r="AT56" i="3"/>
  <c r="AS57" i="3"/>
  <c r="AT57" i="3"/>
  <c r="AS58" i="3"/>
  <c r="AT58" i="3"/>
  <c r="AS59" i="3"/>
  <c r="AT59" i="3"/>
  <c r="AS60" i="3"/>
  <c r="AT60" i="3"/>
  <c r="AS61" i="3"/>
  <c r="AT61" i="3"/>
  <c r="AS62" i="3"/>
  <c r="AT62" i="3"/>
  <c r="AS39" i="3"/>
  <c r="AT39" i="3"/>
  <c r="AS41" i="3"/>
  <c r="AT41" i="3"/>
  <c r="AS27" i="3"/>
  <c r="AT27" i="3"/>
  <c r="AS28" i="3"/>
  <c r="AT28" i="3"/>
  <c r="AS29" i="3"/>
  <c r="AT29" i="3"/>
  <c r="AS31" i="3"/>
  <c r="AT31" i="3"/>
  <c r="AS33" i="3"/>
  <c r="AT33" i="3"/>
  <c r="AS34" i="3"/>
  <c r="AT34" i="3"/>
  <c r="AS36" i="3"/>
  <c r="AT36" i="3"/>
  <c r="AS37" i="3"/>
  <c r="AT37" i="3"/>
  <c r="AS8" i="3"/>
  <c r="AS9" i="3"/>
  <c r="AT9" i="3"/>
  <c r="AS10" i="3"/>
  <c r="AT10" i="3"/>
  <c r="AS12" i="3"/>
  <c r="AT12" i="3"/>
  <c r="AS13" i="3"/>
  <c r="AT13" i="3"/>
  <c r="AS14" i="3"/>
  <c r="AT14" i="3"/>
  <c r="AS15" i="3"/>
  <c r="AT15" i="3"/>
  <c r="AS16" i="3"/>
  <c r="AT16" i="3"/>
  <c r="AS17" i="3"/>
  <c r="AT17" i="3"/>
  <c r="AS18" i="3"/>
  <c r="AT18" i="3"/>
  <c r="AS19" i="3"/>
  <c r="AT19" i="3"/>
  <c r="AS20" i="3"/>
  <c r="AT20" i="3"/>
  <c r="AS21" i="3"/>
  <c r="AT21" i="3"/>
  <c r="AS22" i="3"/>
  <c r="AT22" i="3"/>
  <c r="AS23" i="3"/>
  <c r="AT23" i="3"/>
  <c r="AS24" i="3"/>
  <c r="AT24" i="3"/>
  <c r="AS25" i="3"/>
  <c r="AT25" i="3"/>
  <c r="AS6" i="3"/>
  <c r="AT6" i="3"/>
  <c r="AR75" i="3"/>
  <c r="AR74" i="3"/>
  <c r="AR73" i="3"/>
  <c r="AR72" i="3"/>
  <c r="AR71" i="3"/>
  <c r="AR70" i="3"/>
  <c r="AR69" i="3"/>
  <c r="AR68" i="3"/>
  <c r="AR67" i="3"/>
  <c r="AR66" i="3"/>
  <c r="AR65" i="3"/>
  <c r="AR62" i="3"/>
  <c r="AR61" i="3"/>
  <c r="AR60" i="3"/>
  <c r="AR59" i="3"/>
  <c r="AR58" i="3"/>
  <c r="AR57" i="3"/>
  <c r="AR56" i="3"/>
  <c r="AR54" i="3"/>
  <c r="AR53" i="3"/>
  <c r="AR52" i="3"/>
  <c r="AR51" i="3"/>
  <c r="AR50" i="3"/>
  <c r="AR49" i="3"/>
  <c r="AR48" i="3"/>
  <c r="AR47" i="3"/>
  <c r="AR46" i="3"/>
  <c r="AR45" i="3"/>
  <c r="AR44" i="3"/>
  <c r="AR41" i="3"/>
  <c r="AR39" i="3"/>
  <c r="AR37" i="3"/>
  <c r="AR36" i="3"/>
  <c r="AR34" i="3"/>
  <c r="AR33" i="3"/>
  <c r="AR31" i="3"/>
  <c r="AR29" i="3"/>
  <c r="AR28" i="3"/>
  <c r="AR27" i="3"/>
  <c r="AR25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0" i="3"/>
  <c r="AR9" i="3"/>
  <c r="AR8" i="3"/>
  <c r="AR6" i="3"/>
  <c r="AO65" i="3"/>
  <c r="AP65" i="3"/>
  <c r="AO66" i="3"/>
  <c r="AP66" i="3"/>
  <c r="AO67" i="3"/>
  <c r="AP67" i="3"/>
  <c r="AO68" i="3"/>
  <c r="AP68" i="3"/>
  <c r="AO69" i="3"/>
  <c r="AP69" i="3"/>
  <c r="AO70" i="3"/>
  <c r="AP70" i="3"/>
  <c r="AO71" i="3"/>
  <c r="AP71" i="3"/>
  <c r="AO72" i="3"/>
  <c r="AP72" i="3"/>
  <c r="AO73" i="3"/>
  <c r="AP73" i="3"/>
  <c r="AO74" i="3"/>
  <c r="AP74" i="3"/>
  <c r="AO75" i="3"/>
  <c r="AP75" i="3"/>
  <c r="AO44" i="3"/>
  <c r="AP44" i="3"/>
  <c r="AO45" i="3"/>
  <c r="AP45" i="3"/>
  <c r="AO46" i="3"/>
  <c r="AP46" i="3"/>
  <c r="AO47" i="3"/>
  <c r="AP47" i="3"/>
  <c r="AO48" i="3"/>
  <c r="AP48" i="3"/>
  <c r="AO49" i="3"/>
  <c r="AP49" i="3"/>
  <c r="AO50" i="3"/>
  <c r="AP50" i="3"/>
  <c r="AO51" i="3"/>
  <c r="AP51" i="3"/>
  <c r="AO52" i="3"/>
  <c r="AP52" i="3"/>
  <c r="AO53" i="3"/>
  <c r="AP53" i="3"/>
  <c r="AO54" i="3"/>
  <c r="AP54" i="3"/>
  <c r="AO56" i="3"/>
  <c r="AP56" i="3"/>
  <c r="AO57" i="3"/>
  <c r="AP57" i="3"/>
  <c r="AO58" i="3"/>
  <c r="AP58" i="3"/>
  <c r="AO59" i="3"/>
  <c r="AP59" i="3"/>
  <c r="AO60" i="3"/>
  <c r="AP60" i="3"/>
  <c r="AO61" i="3"/>
  <c r="AP61" i="3"/>
  <c r="AO62" i="3"/>
  <c r="AP62" i="3"/>
  <c r="AO39" i="3"/>
  <c r="AP39" i="3"/>
  <c r="AO41" i="3"/>
  <c r="AP41" i="3"/>
  <c r="AO27" i="3"/>
  <c r="AP27" i="3"/>
  <c r="AO28" i="3"/>
  <c r="AP28" i="3"/>
  <c r="AO29" i="3"/>
  <c r="AP29" i="3"/>
  <c r="AO31" i="3"/>
  <c r="AP31" i="3"/>
  <c r="AO33" i="3"/>
  <c r="AP33" i="3"/>
  <c r="AO34" i="3"/>
  <c r="AP34" i="3"/>
  <c r="AO36" i="3"/>
  <c r="AP36" i="3"/>
  <c r="AO37" i="3"/>
  <c r="AP37" i="3"/>
  <c r="AO8" i="3"/>
  <c r="AP8" i="3"/>
  <c r="AO9" i="3"/>
  <c r="AP9" i="3"/>
  <c r="AO10" i="3"/>
  <c r="AP10" i="3"/>
  <c r="AO12" i="3"/>
  <c r="AP12" i="3"/>
  <c r="AO13" i="3"/>
  <c r="AP13" i="3"/>
  <c r="AO14" i="3"/>
  <c r="AP14" i="3"/>
  <c r="AO15" i="3"/>
  <c r="AP15" i="3"/>
  <c r="AO16" i="3"/>
  <c r="AP16" i="3"/>
  <c r="AO17" i="3"/>
  <c r="AP17" i="3"/>
  <c r="AO18" i="3"/>
  <c r="AP18" i="3"/>
  <c r="AO19" i="3"/>
  <c r="AP19" i="3"/>
  <c r="AO20" i="3"/>
  <c r="AP20" i="3"/>
  <c r="AO21" i="3"/>
  <c r="AP21" i="3"/>
  <c r="AO22" i="3"/>
  <c r="AP22" i="3"/>
  <c r="AO23" i="3"/>
  <c r="AP23" i="3"/>
  <c r="AO24" i="3"/>
  <c r="AP24" i="3"/>
  <c r="AO25" i="3"/>
  <c r="AP25" i="3"/>
  <c r="AO6" i="3"/>
  <c r="AP6" i="3"/>
  <c r="AN75" i="3"/>
  <c r="AN74" i="3"/>
  <c r="AN73" i="3"/>
  <c r="AN72" i="3"/>
  <c r="AN71" i="3"/>
  <c r="AN70" i="3"/>
  <c r="AN69" i="3"/>
  <c r="AN68" i="3"/>
  <c r="AN67" i="3"/>
  <c r="AN66" i="3"/>
  <c r="AN65" i="3"/>
  <c r="AN62" i="3"/>
  <c r="AN61" i="3"/>
  <c r="AN60" i="3"/>
  <c r="AN59" i="3"/>
  <c r="AN58" i="3"/>
  <c r="AN57" i="3"/>
  <c r="AN56" i="3"/>
  <c r="AN54" i="3"/>
  <c r="AN53" i="3"/>
  <c r="AN52" i="3"/>
  <c r="AN51" i="3"/>
  <c r="AN50" i="3"/>
  <c r="AN49" i="3"/>
  <c r="AN48" i="3"/>
  <c r="AN47" i="3"/>
  <c r="AN46" i="3"/>
  <c r="AN45" i="3"/>
  <c r="AN44" i="3"/>
  <c r="AN41" i="3"/>
  <c r="AN39" i="3"/>
  <c r="AN37" i="3"/>
  <c r="AN36" i="3"/>
  <c r="AN34" i="3"/>
  <c r="AN33" i="3"/>
  <c r="AN31" i="3"/>
  <c r="AN29" i="3"/>
  <c r="AN28" i="3"/>
  <c r="AN27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0" i="3"/>
  <c r="AN9" i="3"/>
  <c r="AN8" i="3"/>
  <c r="AN6" i="3"/>
  <c r="AX76" i="3"/>
  <c r="AU76" i="3"/>
  <c r="AQ76" i="3"/>
  <c r="AM76" i="3"/>
  <c r="AX63" i="3"/>
  <c r="AU63" i="3"/>
  <c r="AQ63" i="3"/>
  <c r="AM63" i="3"/>
  <c r="AX7" i="3"/>
  <c r="AX26" i="3" s="1"/>
  <c r="AX38" i="3" s="1"/>
  <c r="AX42" i="3" s="1"/>
  <c r="AU7" i="3"/>
  <c r="AU26" i="3" s="1"/>
  <c r="AU38" i="3" s="1"/>
  <c r="AU42" i="3" s="1"/>
  <c r="AQ7" i="3"/>
  <c r="AQ26" i="3" s="1"/>
  <c r="AQ38" i="3" s="1"/>
  <c r="AQ42" i="3" s="1"/>
  <c r="AM7" i="3"/>
  <c r="AM26" i="3" s="1"/>
  <c r="AM38" i="3" s="1"/>
  <c r="AM42" i="3" s="1"/>
  <c r="J55" i="7" l="1"/>
  <c r="AO7" i="3"/>
  <c r="AO26" i="3" s="1"/>
  <c r="AO38" i="3" s="1"/>
  <c r="AO42" i="3" s="1"/>
  <c r="AO76" i="3"/>
  <c r="AX77" i="3"/>
  <c r="AN76" i="3"/>
  <c r="AT63" i="3"/>
  <c r="AW63" i="3"/>
  <c r="AP7" i="3"/>
  <c r="AP26" i="3" s="1"/>
  <c r="AP38" i="3" s="1"/>
  <c r="AP42" i="3" s="1"/>
  <c r="AN63" i="3"/>
  <c r="AO63" i="3"/>
  <c r="AT76" i="3"/>
  <c r="AS7" i="3"/>
  <c r="AS26" i="3" s="1"/>
  <c r="AS38" i="3" s="1"/>
  <c r="AS42" i="3" s="1"/>
  <c r="AQ77" i="3"/>
  <c r="AQ81" i="3" s="1"/>
  <c r="AR79" i="3" s="1"/>
  <c r="AU77" i="3"/>
  <c r="AU81" i="3" s="1"/>
  <c r="AV79" i="3" s="1"/>
  <c r="AM77" i="3"/>
  <c r="AM81" i="3" s="1"/>
  <c r="AN79" i="3" s="1"/>
  <c r="AP76" i="3"/>
  <c r="AR76" i="3"/>
  <c r="AV76" i="3"/>
  <c r="AW76" i="3"/>
  <c r="AS76" i="3"/>
  <c r="AS63" i="3"/>
  <c r="AR63" i="3"/>
  <c r="AV63" i="3"/>
  <c r="AP63" i="3"/>
  <c r="AV7" i="3"/>
  <c r="AV26" i="3" s="1"/>
  <c r="AV38" i="3" s="1"/>
  <c r="AV42" i="3" s="1"/>
  <c r="AN7" i="3"/>
  <c r="AN26" i="3" s="1"/>
  <c r="AN38" i="3" s="1"/>
  <c r="AN42" i="3" s="1"/>
  <c r="AR7" i="3"/>
  <c r="AR26" i="3" s="1"/>
  <c r="AR38" i="3" s="1"/>
  <c r="AR42" i="3" s="1"/>
  <c r="AW7" i="3"/>
  <c r="AW26" i="3" s="1"/>
  <c r="AW38" i="3" s="1"/>
  <c r="AW42" i="3" s="1"/>
  <c r="AT7" i="3"/>
  <c r="AT26" i="3" s="1"/>
  <c r="AT38" i="3" s="1"/>
  <c r="AT42" i="3" s="1"/>
  <c r="AO77" i="3" l="1"/>
  <c r="AT77" i="3"/>
  <c r="AV77" i="3"/>
  <c r="AV81" i="3" s="1"/>
  <c r="AW79" i="3" s="1"/>
  <c r="AR77" i="3"/>
  <c r="AR81" i="3" s="1"/>
  <c r="AS79" i="3" s="1"/>
  <c r="AS77" i="3"/>
  <c r="AN77" i="3"/>
  <c r="AN81" i="3" s="1"/>
  <c r="AO79" i="3" s="1"/>
  <c r="AW77" i="3"/>
  <c r="AP77" i="3"/>
  <c r="AO81" i="3" l="1"/>
  <c r="AP79" i="3" s="1"/>
  <c r="AP81" i="3" s="1"/>
  <c r="AS81" i="3"/>
  <c r="AT79" i="3" s="1"/>
  <c r="AT81" i="3" s="1"/>
  <c r="AW81" i="3"/>
  <c r="AX79" i="3" s="1"/>
  <c r="AX81" i="3" s="1"/>
  <c r="D76" i="3" l="1"/>
  <c r="E76" i="3"/>
  <c r="F76" i="3"/>
  <c r="G76" i="3"/>
  <c r="H22" i="5" s="1"/>
  <c r="D63" i="3"/>
  <c r="E63" i="3"/>
  <c r="F63" i="3"/>
  <c r="G63" i="3"/>
  <c r="H21" i="5" s="1"/>
  <c r="D7" i="3"/>
  <c r="D26" i="3" s="1"/>
  <c r="D38" i="3" s="1"/>
  <c r="D42" i="3" s="1"/>
  <c r="E7" i="3"/>
  <c r="E26" i="3" s="1"/>
  <c r="E38" i="3" s="1"/>
  <c r="E42" i="3" s="1"/>
  <c r="F7" i="3"/>
  <c r="F26" i="3" s="1"/>
  <c r="F38" i="3" s="1"/>
  <c r="F42" i="3" s="1"/>
  <c r="G7" i="3"/>
  <c r="G26" i="3" s="1"/>
  <c r="G38" i="3" s="1"/>
  <c r="G42" i="3" s="1"/>
  <c r="D77" i="3" l="1"/>
  <c r="D81" i="3" s="1"/>
  <c r="AM83" i="3" s="1"/>
  <c r="G77" i="3"/>
  <c r="G81" i="3" s="1"/>
  <c r="AP83" i="3" s="1"/>
  <c r="H20" i="5"/>
  <c r="H23" i="5" s="1"/>
  <c r="F77" i="3"/>
  <c r="F81" i="3" s="1"/>
  <c r="AO83" i="3" s="1"/>
  <c r="E77" i="3"/>
  <c r="E81" i="3" s="1"/>
  <c r="AN83" i="3" s="1"/>
  <c r="K76" i="3"/>
  <c r="I22" i="5" s="1"/>
  <c r="L76" i="3"/>
  <c r="M76" i="3"/>
  <c r="N76" i="3"/>
  <c r="O76" i="3"/>
  <c r="J22" i="5" s="1"/>
  <c r="H76" i="3"/>
  <c r="I76" i="3"/>
  <c r="K63" i="3"/>
  <c r="I21" i="5" s="1"/>
  <c r="L63" i="3"/>
  <c r="M63" i="3"/>
  <c r="N63" i="3"/>
  <c r="O63" i="3"/>
  <c r="J21" i="5" s="1"/>
  <c r="H63" i="3"/>
  <c r="I63" i="3"/>
  <c r="K7" i="3"/>
  <c r="K26" i="3" s="1"/>
  <c r="K38" i="3" s="1"/>
  <c r="K42" i="3" s="1"/>
  <c r="I20" i="5" s="1"/>
  <c r="L7" i="3"/>
  <c r="L26" i="3" s="1"/>
  <c r="L38" i="3" s="1"/>
  <c r="L42" i="3" s="1"/>
  <c r="M7" i="3"/>
  <c r="M26" i="3" s="1"/>
  <c r="M38" i="3" s="1"/>
  <c r="M42" i="3" s="1"/>
  <c r="N7" i="3"/>
  <c r="N26" i="3" s="1"/>
  <c r="N38" i="3" s="1"/>
  <c r="N42" i="3" s="1"/>
  <c r="O7" i="3"/>
  <c r="O26" i="3" s="1"/>
  <c r="O38" i="3" s="1"/>
  <c r="O42" i="3" s="1"/>
  <c r="J20" i="5" s="1"/>
  <c r="H7" i="3"/>
  <c r="H26" i="3" s="1"/>
  <c r="H38" i="3" s="1"/>
  <c r="H42" i="3" s="1"/>
  <c r="I7" i="3"/>
  <c r="I26" i="3" s="1"/>
  <c r="I38" i="3" s="1"/>
  <c r="I42" i="3" s="1"/>
  <c r="J76" i="3"/>
  <c r="J63" i="3"/>
  <c r="J7" i="3"/>
  <c r="J23" i="5" l="1"/>
  <c r="I23" i="5"/>
  <c r="L77" i="3"/>
  <c r="L81" i="3" s="1"/>
  <c r="AU83" i="3" s="1"/>
  <c r="I77" i="3"/>
  <c r="I81" i="3" s="1"/>
  <c r="AR83" i="3" s="1"/>
  <c r="M77" i="3"/>
  <c r="M81" i="3" s="1"/>
  <c r="AV83" i="3" s="1"/>
  <c r="O77" i="3"/>
  <c r="O81" i="3" s="1"/>
  <c r="N77" i="3"/>
  <c r="N81" i="3" s="1"/>
  <c r="AW83" i="3" s="1"/>
  <c r="K77" i="3"/>
  <c r="K81" i="3" s="1"/>
  <c r="AT83" i="3" s="1"/>
  <c r="H77" i="3"/>
  <c r="H81" i="3" s="1"/>
  <c r="AQ83" i="3" s="1"/>
  <c r="J26" i="3"/>
  <c r="R79" i="3" l="1"/>
  <c r="R81" i="3" s="1"/>
  <c r="S79" i="3"/>
  <c r="S81" i="3" s="1"/>
  <c r="AX83" i="3"/>
  <c r="P79" i="3"/>
  <c r="Q79" i="3"/>
  <c r="Q81" i="3" s="1"/>
  <c r="J38" i="3"/>
  <c r="AN101" i="2"/>
  <c r="AM101" i="2"/>
  <c r="AN100" i="2"/>
  <c r="AM100" i="2"/>
  <c r="AN99" i="2"/>
  <c r="AM99" i="2"/>
  <c r="AN98" i="2"/>
  <c r="AM98" i="2"/>
  <c r="AN97" i="2"/>
  <c r="AM97" i="2"/>
  <c r="AN96" i="2"/>
  <c r="AM96" i="2"/>
  <c r="AN94" i="2"/>
  <c r="AM94" i="2"/>
  <c r="AN93" i="2"/>
  <c r="AM93" i="2"/>
  <c r="AN89" i="2"/>
  <c r="AM89" i="2"/>
  <c r="AN88" i="2"/>
  <c r="AM88" i="2"/>
  <c r="AN87" i="2"/>
  <c r="AM87" i="2"/>
  <c r="AN85" i="2"/>
  <c r="AM85" i="2"/>
  <c r="AN84" i="2"/>
  <c r="AM84" i="2"/>
  <c r="AN81" i="2"/>
  <c r="AM81" i="2"/>
  <c r="AN80" i="2"/>
  <c r="AM80" i="2"/>
  <c r="AN79" i="2"/>
  <c r="AM79" i="2"/>
  <c r="AN78" i="2"/>
  <c r="AM78" i="2"/>
  <c r="AN74" i="2"/>
  <c r="AM74" i="2"/>
  <c r="AN73" i="2"/>
  <c r="AM73" i="2"/>
  <c r="AN72" i="2"/>
  <c r="AM72" i="2"/>
  <c r="AN70" i="2"/>
  <c r="AM70" i="2"/>
  <c r="AN69" i="2"/>
  <c r="AM69" i="2"/>
  <c r="AN65" i="2"/>
  <c r="I29" i="5" s="1"/>
  <c r="AM65" i="2"/>
  <c r="H29" i="5" s="1"/>
  <c r="AN64" i="2"/>
  <c r="AM64" i="2"/>
  <c r="AN63" i="2"/>
  <c r="AM63" i="2"/>
  <c r="AN62" i="2"/>
  <c r="AM62" i="2"/>
  <c r="AN60" i="2"/>
  <c r="AM60" i="2"/>
  <c r="AN59" i="2"/>
  <c r="AM59" i="2"/>
  <c r="AN58" i="2"/>
  <c r="AM58" i="2"/>
  <c r="AN57" i="2"/>
  <c r="AM57" i="2"/>
  <c r="AN54" i="2"/>
  <c r="I30" i="5" s="1"/>
  <c r="AM54" i="2"/>
  <c r="H30" i="5" s="1"/>
  <c r="AN50" i="2"/>
  <c r="AM50" i="2"/>
  <c r="AN47" i="2"/>
  <c r="AM47" i="2"/>
  <c r="AN46" i="2"/>
  <c r="AM46" i="2"/>
  <c r="AN45" i="2"/>
  <c r="AM45" i="2"/>
  <c r="AN44" i="2"/>
  <c r="AM44" i="2"/>
  <c r="AN43" i="2"/>
  <c r="AM43" i="2"/>
  <c r="AN41" i="2"/>
  <c r="AM41" i="2"/>
  <c r="AN40" i="2"/>
  <c r="AM40" i="2"/>
  <c r="AN38" i="2"/>
  <c r="AM38" i="2"/>
  <c r="AN37" i="2"/>
  <c r="AM37" i="2"/>
  <c r="AN35" i="2"/>
  <c r="AM35" i="2"/>
  <c r="AN34" i="2"/>
  <c r="AM34" i="2"/>
  <c r="AN33" i="2"/>
  <c r="AM33" i="2"/>
  <c r="AN32" i="2"/>
  <c r="AM32" i="2"/>
  <c r="AN30" i="2"/>
  <c r="AM30" i="2"/>
  <c r="AN29" i="2"/>
  <c r="AM29" i="2"/>
  <c r="AN23" i="2"/>
  <c r="AM23" i="2"/>
  <c r="AN22" i="2"/>
  <c r="AM22" i="2"/>
  <c r="AN21" i="2"/>
  <c r="AM21" i="2"/>
  <c r="AN19" i="2"/>
  <c r="AM19" i="2"/>
  <c r="AN18" i="2"/>
  <c r="AM18" i="2"/>
  <c r="AN16" i="2"/>
  <c r="AM16" i="2"/>
  <c r="AN15" i="2"/>
  <c r="AM15" i="2"/>
  <c r="AN13" i="2"/>
  <c r="AM13" i="2"/>
  <c r="AN12" i="2"/>
  <c r="AM12" i="2"/>
  <c r="AN11" i="2"/>
  <c r="AM11" i="2"/>
  <c r="AN10" i="2"/>
  <c r="AM10" i="2"/>
  <c r="AN9" i="2"/>
  <c r="AM9" i="2"/>
  <c r="AN8" i="2"/>
  <c r="AM8" i="2"/>
  <c r="AN7" i="2"/>
  <c r="AM7" i="2"/>
  <c r="T79" i="3" l="1"/>
  <c r="BC79" i="3" s="1"/>
  <c r="BC81" i="3" s="1"/>
  <c r="U79" i="3"/>
  <c r="U81" i="3" s="1"/>
  <c r="V79" i="3"/>
  <c r="V81" i="3" s="1"/>
  <c r="AY79" i="3"/>
  <c r="AY81" i="3" s="1"/>
  <c r="P81" i="3"/>
  <c r="J42" i="3"/>
  <c r="J61" i="2"/>
  <c r="T81" i="3" l="1"/>
  <c r="BD79" i="3"/>
  <c r="BD81" i="3" s="1"/>
  <c r="BE79" i="3" s="1"/>
  <c r="BE81" i="3" s="1"/>
  <c r="BF79" i="3" s="1"/>
  <c r="BF81" i="3" s="1"/>
  <c r="AZ79" i="3"/>
  <c r="AZ81" i="3" s="1"/>
  <c r="BA79" i="3" s="1"/>
  <c r="BA81" i="3" s="1"/>
  <c r="BB79" i="3" s="1"/>
  <c r="BB81" i="3" s="1"/>
  <c r="AY83" i="3"/>
  <c r="J77" i="3"/>
  <c r="D14" i="2"/>
  <c r="E14" i="2"/>
  <c r="F14" i="2"/>
  <c r="H14" i="2"/>
  <c r="I14" i="2"/>
  <c r="J14" i="2"/>
  <c r="K14" i="2"/>
  <c r="AN14" i="2" s="1"/>
  <c r="L14" i="2"/>
  <c r="M14" i="2"/>
  <c r="N14" i="2"/>
  <c r="H95" i="2"/>
  <c r="I95" i="2"/>
  <c r="J95" i="2"/>
  <c r="K95" i="2"/>
  <c r="AN95" i="2" s="1"/>
  <c r="L95" i="2"/>
  <c r="M95" i="2"/>
  <c r="D95" i="2"/>
  <c r="E95" i="2"/>
  <c r="F95" i="2"/>
  <c r="H86" i="2"/>
  <c r="I86" i="2"/>
  <c r="J86" i="2"/>
  <c r="K86" i="2"/>
  <c r="AN86" i="2" s="1"/>
  <c r="L86" i="2"/>
  <c r="M86" i="2"/>
  <c r="N86" i="2"/>
  <c r="D86" i="2"/>
  <c r="E86" i="2"/>
  <c r="F86" i="2"/>
  <c r="G86" i="2"/>
  <c r="AM86" i="2" s="1"/>
  <c r="H83" i="2"/>
  <c r="I83" i="2"/>
  <c r="J83" i="2"/>
  <c r="K83" i="2"/>
  <c r="AN83" i="2" s="1"/>
  <c r="L83" i="2"/>
  <c r="M83" i="2"/>
  <c r="D83" i="2"/>
  <c r="E83" i="2"/>
  <c r="F83" i="2"/>
  <c r="G83" i="2"/>
  <c r="H71" i="2"/>
  <c r="H67" i="2" s="1"/>
  <c r="I71" i="2"/>
  <c r="I67" i="2" s="1"/>
  <c r="J71" i="2"/>
  <c r="J67" i="2" s="1"/>
  <c r="K71" i="2"/>
  <c r="L71" i="2"/>
  <c r="L67" i="2" s="1"/>
  <c r="M71" i="2"/>
  <c r="M67" i="2" s="1"/>
  <c r="D71" i="2"/>
  <c r="E71" i="2"/>
  <c r="E67" i="2" s="1"/>
  <c r="F71" i="2"/>
  <c r="F67" i="2" s="1"/>
  <c r="AN68" i="2"/>
  <c r="D68" i="2"/>
  <c r="D67" i="2" s="1"/>
  <c r="H61" i="2"/>
  <c r="H53" i="2" s="1"/>
  <c r="H52" i="2" s="1"/>
  <c r="I61" i="2"/>
  <c r="I53" i="2" s="1"/>
  <c r="I52" i="2" s="1"/>
  <c r="J53" i="2"/>
  <c r="J52" i="2" s="1"/>
  <c r="K61" i="2"/>
  <c r="AN61" i="2" s="1"/>
  <c r="L61" i="2"/>
  <c r="L53" i="2" s="1"/>
  <c r="L52" i="2" s="1"/>
  <c r="M61" i="2"/>
  <c r="M53" i="2" s="1"/>
  <c r="M52" i="2" s="1"/>
  <c r="N61" i="2"/>
  <c r="D61" i="2"/>
  <c r="D53" i="2" s="1"/>
  <c r="D52" i="2" s="1"/>
  <c r="E61" i="2"/>
  <c r="E53" i="2" s="1"/>
  <c r="E52" i="2" s="1"/>
  <c r="F61" i="2"/>
  <c r="F53" i="2" s="1"/>
  <c r="F52" i="2" s="1"/>
  <c r="H42" i="2"/>
  <c r="I42" i="2"/>
  <c r="J42" i="2"/>
  <c r="K42" i="2"/>
  <c r="AN42" i="2" s="1"/>
  <c r="L42" i="2"/>
  <c r="M42" i="2"/>
  <c r="D42" i="2"/>
  <c r="E42" i="2"/>
  <c r="F42" i="2"/>
  <c r="D39" i="2"/>
  <c r="E39" i="2"/>
  <c r="F39" i="2"/>
  <c r="H39" i="2"/>
  <c r="I39" i="2"/>
  <c r="J39" i="2"/>
  <c r="K39" i="2"/>
  <c r="AN39" i="2" s="1"/>
  <c r="L39" i="2"/>
  <c r="M39" i="2"/>
  <c r="G39" i="2"/>
  <c r="AM39" i="2" s="1"/>
  <c r="D36" i="2"/>
  <c r="E36" i="2"/>
  <c r="F36" i="2"/>
  <c r="H36" i="2"/>
  <c r="I36" i="2"/>
  <c r="J36" i="2"/>
  <c r="K36" i="2"/>
  <c r="AN36" i="2" s="1"/>
  <c r="L36" i="2"/>
  <c r="M36" i="2"/>
  <c r="N36" i="2"/>
  <c r="G36" i="2"/>
  <c r="AM36" i="2" s="1"/>
  <c r="H31" i="2"/>
  <c r="I31" i="2"/>
  <c r="J31" i="2"/>
  <c r="K31" i="2"/>
  <c r="AN31" i="2" s="1"/>
  <c r="L31" i="2"/>
  <c r="M31" i="2"/>
  <c r="N31" i="2"/>
  <c r="D31" i="2"/>
  <c r="E31" i="2"/>
  <c r="F31" i="2"/>
  <c r="G31" i="2"/>
  <c r="AM31" i="2" s="1"/>
  <c r="H20" i="2"/>
  <c r="I20" i="2"/>
  <c r="J20" i="2"/>
  <c r="K20" i="2"/>
  <c r="AN20" i="2" s="1"/>
  <c r="L20" i="2"/>
  <c r="M20" i="2"/>
  <c r="D20" i="2"/>
  <c r="E20" i="2"/>
  <c r="F20" i="2"/>
  <c r="G20" i="2"/>
  <c r="AM20" i="2" s="1"/>
  <c r="H17" i="2"/>
  <c r="I17" i="2"/>
  <c r="J17" i="2"/>
  <c r="L17" i="2"/>
  <c r="M17" i="2"/>
  <c r="D17" i="2"/>
  <c r="E17" i="2"/>
  <c r="F17" i="2"/>
  <c r="G95" i="2"/>
  <c r="AM95" i="2" s="1"/>
  <c r="G61" i="2"/>
  <c r="AM61" i="2" s="1"/>
  <c r="G42" i="2"/>
  <c r="AM42" i="2" s="1"/>
  <c r="J81" i="3" l="1"/>
  <c r="AN71" i="2"/>
  <c r="K67" i="2"/>
  <c r="AN67" i="2" s="1"/>
  <c r="I31" i="5" s="1"/>
  <c r="K53" i="2"/>
  <c r="AN53" i="2" s="1"/>
  <c r="D82" i="2"/>
  <c r="F82" i="2"/>
  <c r="F66" i="2" s="1"/>
  <c r="F102" i="2" s="1"/>
  <c r="AM83" i="2"/>
  <c r="G82" i="2"/>
  <c r="AM82" i="2" s="1"/>
  <c r="H32" i="5" s="1"/>
  <c r="H6" i="2"/>
  <c r="J28" i="2"/>
  <c r="H82" i="2"/>
  <c r="E6" i="2"/>
  <c r="J82" i="2"/>
  <c r="M6" i="2"/>
  <c r="F6" i="2"/>
  <c r="J6" i="2"/>
  <c r="D6" i="2"/>
  <c r="D28" i="2"/>
  <c r="F28" i="2"/>
  <c r="L6" i="2"/>
  <c r="N53" i="2"/>
  <c r="N52" i="2" s="1"/>
  <c r="M82" i="2"/>
  <c r="L82" i="2"/>
  <c r="L28" i="2"/>
  <c r="I82" i="2"/>
  <c r="E82" i="2"/>
  <c r="K82" i="2"/>
  <c r="AN82" i="2" s="1"/>
  <c r="I32" i="5" s="1"/>
  <c r="G28" i="2"/>
  <c r="AM28" i="2" s="1"/>
  <c r="H27" i="5" s="1"/>
  <c r="E28" i="2"/>
  <c r="I28" i="2"/>
  <c r="M28" i="2"/>
  <c r="H28" i="2"/>
  <c r="I6" i="2"/>
  <c r="G53" i="2"/>
  <c r="G71" i="2"/>
  <c r="G14" i="2"/>
  <c r="AM14" i="2" s="1"/>
  <c r="K28" i="2"/>
  <c r="AN28" i="2" s="1"/>
  <c r="I27" i="5" s="1"/>
  <c r="AS83" i="3" l="1"/>
  <c r="AM71" i="2"/>
  <c r="G67" i="2"/>
  <c r="K52" i="2"/>
  <c r="AN52" i="2" s="1"/>
  <c r="I28" i="5" s="1"/>
  <c r="L66" i="2"/>
  <c r="L102" i="2" s="1"/>
  <c r="D66" i="2"/>
  <c r="D102" i="2" s="1"/>
  <c r="H66" i="2"/>
  <c r="H102" i="2" s="1"/>
  <c r="G52" i="2"/>
  <c r="AM52" i="2" s="1"/>
  <c r="H28" i="5" s="1"/>
  <c r="AM53" i="2"/>
  <c r="E51" i="2"/>
  <c r="H51" i="2"/>
  <c r="E66" i="2"/>
  <c r="F51" i="2"/>
  <c r="F104" i="2" s="1"/>
  <c r="J66" i="2"/>
  <c r="J51" i="2"/>
  <c r="M51" i="2"/>
  <c r="I66" i="2"/>
  <c r="I102" i="2" s="1"/>
  <c r="D51" i="2"/>
  <c r="I51" i="2"/>
  <c r="M66" i="2"/>
  <c r="M102" i="2" s="1"/>
  <c r="L51" i="2"/>
  <c r="K66" i="2"/>
  <c r="AN66" i="2" s="1"/>
  <c r="H59" i="1"/>
  <c r="H45" i="1"/>
  <c r="H17" i="1"/>
  <c r="I59" i="1"/>
  <c r="J59" i="1"/>
  <c r="K59" i="1"/>
  <c r="H56" i="1"/>
  <c r="I56" i="1"/>
  <c r="J56" i="1"/>
  <c r="K56" i="1"/>
  <c r="I45" i="1"/>
  <c r="J45" i="1"/>
  <c r="K45" i="1"/>
  <c r="I23" i="1"/>
  <c r="J23" i="1"/>
  <c r="K23" i="1"/>
  <c r="I17" i="1"/>
  <c r="J17" i="1"/>
  <c r="K17" i="1"/>
  <c r="H9" i="1"/>
  <c r="I9" i="1"/>
  <c r="J9" i="1"/>
  <c r="K9" i="1"/>
  <c r="H6" i="1"/>
  <c r="I6" i="1"/>
  <c r="J6" i="1"/>
  <c r="K6" i="1"/>
  <c r="M45" i="1"/>
  <c r="N45" i="1"/>
  <c r="O45" i="1"/>
  <c r="P45" i="1"/>
  <c r="Q45" i="1"/>
  <c r="R45" i="1"/>
  <c r="L45" i="1"/>
  <c r="O59" i="1"/>
  <c r="O56" i="1"/>
  <c r="O17" i="1"/>
  <c r="O23" i="1"/>
  <c r="O9" i="1"/>
  <c r="O6" i="1"/>
  <c r="R59" i="1"/>
  <c r="R56" i="1"/>
  <c r="R23" i="1"/>
  <c r="M59" i="1"/>
  <c r="N59" i="1"/>
  <c r="M56" i="1"/>
  <c r="N56" i="1"/>
  <c r="N23" i="1"/>
  <c r="I12" i="1" l="1"/>
  <c r="I15" i="1" s="1"/>
  <c r="M104" i="2"/>
  <c r="K12" i="1"/>
  <c r="K15" i="1" s="1"/>
  <c r="K22" i="1" s="1"/>
  <c r="I104" i="2"/>
  <c r="L104" i="2"/>
  <c r="H104" i="2"/>
  <c r="D104" i="2"/>
  <c r="E102" i="2"/>
  <c r="E104" i="2" s="1"/>
  <c r="H12" i="1"/>
  <c r="H15" i="1" s="1"/>
  <c r="H22" i="1" s="1"/>
  <c r="H36" i="1" s="1"/>
  <c r="H38" i="1" s="1"/>
  <c r="H39" i="1" s="1"/>
  <c r="J102" i="2"/>
  <c r="J104" i="2" s="1"/>
  <c r="O12" i="1"/>
  <c r="O15" i="1" s="1"/>
  <c r="O22" i="1" s="1"/>
  <c r="K102" i="2"/>
  <c r="J12" i="1"/>
  <c r="J15" i="1" s="1"/>
  <c r="J22" i="1" s="1"/>
  <c r="J36" i="1" s="1"/>
  <c r="J38" i="1" s="1"/>
  <c r="J39" i="1" s="1"/>
  <c r="I22" i="1"/>
  <c r="N17" i="1"/>
  <c r="N9" i="1"/>
  <c r="N6" i="1"/>
  <c r="P59" i="1"/>
  <c r="L59" i="1"/>
  <c r="P56" i="1"/>
  <c r="L56" i="1"/>
  <c r="P23" i="1"/>
  <c r="L23" i="1"/>
  <c r="P17" i="1"/>
  <c r="L17" i="1"/>
  <c r="P9" i="1"/>
  <c r="L9" i="1"/>
  <c r="P6" i="1"/>
  <c r="L6" i="1"/>
  <c r="Q59" i="1"/>
  <c r="Q56" i="1"/>
  <c r="M23" i="1"/>
  <c r="Q23" i="1"/>
  <c r="M17" i="1"/>
  <c r="Q17" i="1"/>
  <c r="M9" i="1"/>
  <c r="R9" i="1"/>
  <c r="Q9" i="1"/>
  <c r="Q6" i="1"/>
  <c r="M6" i="1"/>
  <c r="R6" i="1"/>
  <c r="R12" i="1" l="1"/>
  <c r="R15" i="1" s="1"/>
  <c r="I36" i="1"/>
  <c r="I38" i="1" s="1"/>
  <c r="I39" i="1" s="1"/>
  <c r="K36" i="1"/>
  <c r="K38" i="1" s="1"/>
  <c r="K39" i="1" s="1"/>
  <c r="O27" i="1" a="1"/>
  <c r="O27" i="1" s="1"/>
  <c r="O30" i="1" s="1"/>
  <c r="O34" i="1" s="1"/>
  <c r="O55" i="1" s="1"/>
  <c r="O36" i="1"/>
  <c r="O38" i="1" s="1"/>
  <c r="O39" i="1" s="1"/>
  <c r="AN102" i="2"/>
  <c r="N12" i="1"/>
  <c r="N15" i="1" s="1"/>
  <c r="N22" i="1" s="1"/>
  <c r="N36" i="1" s="1"/>
  <c r="N38" i="1" s="1"/>
  <c r="N39" i="1" s="1"/>
  <c r="L12" i="1"/>
  <c r="I27" i="1" a="1"/>
  <c r="I27" i="1" s="1"/>
  <c r="K27" i="1" a="1"/>
  <c r="K27" i="1" s="1"/>
  <c r="K30" i="1" s="1"/>
  <c r="K34" i="1" s="1"/>
  <c r="K55" i="1" s="1"/>
  <c r="J27" i="1" a="1"/>
  <c r="J27" i="1" s="1"/>
  <c r="Q12" i="1"/>
  <c r="Q15" i="1" s="1"/>
  <c r="Q22" i="1" s="1"/>
  <c r="Q36" i="1" s="1"/>
  <c r="Q38" i="1" s="1"/>
  <c r="Q39" i="1" s="1"/>
  <c r="P12" i="1"/>
  <c r="P15" i="1" s="1"/>
  <c r="P22" i="1" s="1"/>
  <c r="P36" i="1" s="1"/>
  <c r="P38" i="1" s="1"/>
  <c r="P39" i="1" s="1"/>
  <c r="M12" i="1"/>
  <c r="J30" i="1" l="1"/>
  <c r="I30" i="1"/>
  <c r="Q27" i="1" a="1"/>
  <c r="Q27" i="1" s="1"/>
  <c r="N27" i="1" a="1"/>
  <c r="N27" i="1" s="1"/>
  <c r="L15" i="1"/>
  <c r="M15" i="1"/>
  <c r="P27" i="1" a="1"/>
  <c r="P27" i="1" s="1"/>
  <c r="J34" i="1" l="1"/>
  <c r="I34" i="1"/>
  <c r="Q30" i="1"/>
  <c r="N30" i="1"/>
  <c r="L22" i="1"/>
  <c r="L36" i="1" s="1"/>
  <c r="L38" i="1" s="1"/>
  <c r="L39" i="1" s="1"/>
  <c r="M22" i="1"/>
  <c r="M36" i="1" s="1"/>
  <c r="M38" i="1" s="1"/>
  <c r="M39" i="1" s="1"/>
  <c r="P30" i="1"/>
  <c r="G17" i="2"/>
  <c r="K17" i="2"/>
  <c r="AN17" i="2" s="1"/>
  <c r="N17" i="2"/>
  <c r="N20" i="2"/>
  <c r="N39" i="2"/>
  <c r="N42" i="2"/>
  <c r="N71" i="2"/>
  <c r="N67" i="2" s="1"/>
  <c r="N83" i="2"/>
  <c r="N95" i="2"/>
  <c r="J55" i="1" l="1"/>
  <c r="I55" i="1"/>
  <c r="Q34" i="1"/>
  <c r="N34" i="1"/>
  <c r="L27" i="1" a="1"/>
  <c r="L27" i="1" s="1"/>
  <c r="M27" i="1" a="1"/>
  <c r="M27" i="1" s="1"/>
  <c r="P34" i="1"/>
  <c r="N82" i="2"/>
  <c r="N28" i="2"/>
  <c r="AM68" i="2"/>
  <c r="K6" i="2"/>
  <c r="AN6" i="2" s="1"/>
  <c r="I26" i="5" s="1"/>
  <c r="I25" i="5" s="1"/>
  <c r="G6" i="2"/>
  <c r="AM6" i="2" s="1"/>
  <c r="H26" i="5" s="1"/>
  <c r="H25" i="5" s="1"/>
  <c r="AM17" i="2"/>
  <c r="N6" i="2"/>
  <c r="Q55" i="1" l="1"/>
  <c r="L30" i="1"/>
  <c r="N55" i="1"/>
  <c r="M30" i="1"/>
  <c r="P55" i="1"/>
  <c r="N66" i="2"/>
  <c r="N102" i="2" s="1"/>
  <c r="N51" i="2"/>
  <c r="K51" i="2"/>
  <c r="K104" i="2" s="1"/>
  <c r="G66" i="2"/>
  <c r="AM67" i="2"/>
  <c r="H31" i="5" s="1"/>
  <c r="G51" i="2"/>
  <c r="AM51" i="2" s="1"/>
  <c r="N104" i="2" l="1"/>
  <c r="AN51" i="2"/>
  <c r="AN104" i="2" s="1"/>
  <c r="L34" i="1"/>
  <c r="M34" i="1"/>
  <c r="G102" i="2"/>
  <c r="G104" i="2" s="1"/>
  <c r="AM66" i="2"/>
  <c r="R17" i="1"/>
  <c r="AM102" i="2" l="1"/>
  <c r="AM104" i="2" s="1"/>
  <c r="L55" i="1"/>
  <c r="M55" i="1"/>
  <c r="R22" i="1"/>
  <c r="R27" i="1" s="1" a="1"/>
  <c r="R27" i="1" s="1"/>
  <c r="R36" i="1" l="1"/>
  <c r="R38" i="1" s="1"/>
  <c r="R39" i="1" s="1"/>
  <c r="R30" i="1"/>
  <c r="R34" i="1" l="1"/>
  <c r="R55" i="1" l="1"/>
  <c r="H23" i="1"/>
  <c r="H27" i="1" l="1" a="1"/>
  <c r="H27" i="1" s="1"/>
  <c r="H30" i="1" l="1"/>
  <c r="H34" i="1" s="1"/>
  <c r="H55" i="1" l="1"/>
  <c r="J34" i="5" l="1"/>
  <c r="I34" i="5"/>
  <c r="H34" i="5"/>
  <c r="AP9" i="2"/>
  <c r="S6" i="2"/>
  <c r="AP6" i="2" l="1"/>
  <c r="K26" i="5" s="1"/>
  <c r="K25" i="5" s="1"/>
  <c r="S51" i="2"/>
  <c r="AP51" i="2" s="1"/>
  <c r="BM36" i="3"/>
  <c r="BM38" i="3" s="1"/>
  <c r="BM42" i="3" s="1"/>
  <c r="BM77" i="3" s="1"/>
  <c r="BM81" i="3" s="1"/>
  <c r="BN79" i="3" s="1"/>
  <c r="BN38" i="3"/>
  <c r="BN42" i="3" s="1"/>
  <c r="BN77" i="3" s="1"/>
  <c r="AD38" i="3"/>
  <c r="AD42" i="3" s="1"/>
  <c r="AD77" i="3" s="1"/>
  <c r="AD81" i="3" s="1"/>
  <c r="BN81" i="3" l="1"/>
  <c r="BO79" i="3" s="1"/>
  <c r="AD84" i="3"/>
  <c r="BO81" i="3" l="1"/>
  <c r="BP79" i="3" s="1"/>
  <c r="BP81" i="3" s="1"/>
  <c r="BQ79" i="3" s="1"/>
  <c r="BQ81" i="3" s="1"/>
  <c r="BR79" i="3" s="1"/>
  <c r="BR81" i="3" s="1"/>
  <c r="BS79" i="3" s="1"/>
  <c r="BS8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7" authorId="0" shapeId="0" xr:uid="{9EE7337C-EC92-4928-8672-4A3DDC4869CA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8" authorId="0" shapeId="0" xr:uid="{AC7E33D6-F83E-47E4-8CF6-633585F2432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0" authorId="0" shapeId="0" xr:uid="{BF55534D-9244-4F8C-8303-D1970387C077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B7E69575-093C-4FAA-8655-EB9BA2A406A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7" authorId="0" shapeId="0" xr:uid="{8D953B62-2E24-4A3B-A8F7-373735B2A8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8" authorId="0" shapeId="0" xr:uid="{E56B9A5F-1937-4A5E-9FC2-71636E7778ED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0" authorId="0" shapeId="0" xr:uid="{82B6C11C-6509-4FF2-8C8C-6149F8104928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6D51A97B-A40F-4A9B-96C3-1A301C8CE18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<sst xmlns="http://schemas.openxmlformats.org/spreadsheetml/2006/main" count="489" uniqueCount="318">
  <si>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</si>
  <si>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</si>
  <si>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</si>
  <si>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</si>
  <si>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</si>
  <si>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</si>
  <si>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</si>
  <si>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</si>
  <si>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</si>
  <si>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</si>
  <si>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</si>
  <si>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</si>
  <si>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</si>
  <si>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</si>
  <si>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</si>
  <si>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</si>
  <si>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</si>
  <si>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</si>
  <si>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</si>
  <si>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</si>
  <si>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</si>
  <si>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</si>
  <si>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</si>
  <si>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</si>
  <si>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</si>
  <si>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</si>
  <si>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</si>
  <si>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</si>
  <si>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</si>
  <si>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</si>
  <si>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</si>
  <si>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</si>
  <si>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</si>
  <si>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</si>
  <si>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</si>
  <si>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</si>
  <si>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</si>
  <si>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</si>
  <si>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</si>
  <si>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</si>
  <si>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</si>
  <si>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</si>
  <si>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</si>
  <si>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</si>
  <si>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</si>
  <si>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</si>
  <si>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</si>
  <si>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</si>
  <si>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</si>
  <si>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</si>
  <si>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</si>
  <si>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</si>
  <si>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</si>
  <si>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</si>
  <si>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</si>
  <si>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</si>
  <si>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</si>
  <si>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</si>
  <si>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</si>
  <si>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</si>
  <si>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na dzień</t>
  </si>
  <si>
    <t>Aktywa trwałe</t>
  </si>
  <si>
    <t>Wartości niematerialne</t>
  </si>
  <si>
    <t>Rzeczowe aktywa trwałe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</si>
  <si>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</si>
  <si>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</si>
  <si>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</si>
  <si>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</si>
  <si>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</si>
  <si>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</si>
  <si>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</si>
  <si>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</si>
  <si>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</si>
  <si>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</si>
  <si>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</si>
  <si>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</si>
  <si>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</si>
  <si>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</si>
  <si>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</si>
  <si>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</si>
  <si>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</si>
  <si>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</si>
  <si>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</si>
  <si>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</si>
  <si>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</si>
  <si>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</si>
  <si>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</si>
  <si>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</si>
  <si>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</si>
  <si>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</si>
  <si>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</si>
  <si>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</si>
  <si>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</si>
  <si>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</si>
  <si>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</si>
  <si>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</si>
  <si>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</si>
  <si>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</si>
  <si>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</si>
  <si>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</si>
  <si>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 xml:space="preserve"> - wobec jednostek powiązanych</t>
  </si>
  <si>
    <t xml:space="preserve"> - wobec pozostałych jednostek</t>
  </si>
  <si>
    <t>Zobowiązania kontraktowe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</si>
  <si>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</si>
  <si>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</si>
  <si>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</si>
  <si>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</si>
  <si>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</si>
  <si>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</si>
  <si>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</si>
  <si>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</si>
  <si>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</si>
  <si>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</si>
  <si>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</si>
  <si>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</si>
  <si>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</si>
  <si>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</si>
  <si>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</si>
  <si>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</si>
  <si>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</si>
  <si>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</si>
  <si>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</si>
  <si>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</si>
  <si>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</si>
  <si>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</si>
  <si>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</si>
  <si>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</si>
  <si>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</si>
  <si>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</si>
  <si>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</si>
  <si>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</si>
  <si>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</si>
  <si>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</si>
  <si>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</si>
  <si>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</si>
  <si>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</si>
  <si>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</si>
  <si>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</si>
  <si>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</si>
  <si>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</si>
  <si>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</si>
  <si>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</si>
  <si>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</si>
  <si>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</si>
  <si>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</si>
  <si>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</si>
  <si>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</si>
  <si>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</si>
  <si>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</si>
  <si>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</si>
  <si>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</si>
  <si>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</si>
  <si>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</si>
  <si>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</si>
  <si>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</si>
  <si>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</si>
  <si>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</si>
  <si>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</si>
  <si>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</si>
  <si>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</si>
  <si>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</si>
  <si>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</si>
  <si>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</si>
  <si>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</si>
  <si>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</si>
  <si>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</si>
  <si>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</si>
  <si>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</si>
  <si>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</si>
  <si>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</si>
  <si>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</si>
  <si>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</si>
  <si>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</si>
  <si>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</si>
  <si>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</si>
  <si>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</si>
  <si>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</si>
  <si>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</si>
  <si>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</si>
  <si>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</si>
  <si>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</si>
  <si>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</si>
  <si>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</si>
  <si>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</si>
  <si>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</si>
  <si>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</si>
  <si>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</si>
  <si>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</si>
  <si>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Wartość firmy jednostek podporządkowanych</t>
  </si>
  <si>
    <t>Prawo do użytkowania aktywów w leasingu</t>
  </si>
  <si>
    <t>Kapitał z wyceny transakcji zabezpieczających</t>
  </si>
  <si>
    <t>Zobowiązania długoterminowe</t>
  </si>
  <si>
    <t>Zobowiązania długoterminowe z tytułu prawa do użytkowania aktywów w leasingu (MSSF 16)</t>
  </si>
  <si>
    <t>Zobowiązania krótkoterminowe z tytułu prawa do użytkowania aktywów w leasingu (MSSF 16)</t>
  </si>
  <si>
    <t>31.03.2021</t>
  </si>
  <si>
    <t>1. Podsumowanie</t>
  </si>
  <si>
    <t>2. Sprawozdanie z całkowitych dochodów</t>
  </si>
  <si>
    <t>3. Sprawozdanie z sytuacji finansowej</t>
  </si>
  <si>
    <t>4. Rachunek przepływów pieniężnych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</si>
  <si>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</si>
  <si>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GŁÓWNE DANE FINANSOWE - DANE ROCZNE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</si>
  <si>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</si>
  <si>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</si>
  <si>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</si>
  <si>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</si>
  <si>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</si>
  <si>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Zysk (strata) netto na jedną akcję zwykłą (w złotych)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</si>
  <si>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</si>
  <si>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</si>
  <si>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</si>
  <si>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</si>
  <si>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</si>
  <si>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</si>
  <si>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</si>
  <si>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</si>
  <si>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`</t>
  </si>
  <si>
    <t>SPRAWOZDANIE Z CAŁKOWITYCH DOCHODÓW - WARIANT KALKULACYJNY - DANE KWARTALNE</t>
  </si>
  <si>
    <t>EBITDA %</t>
  </si>
  <si>
    <t>Zysk/(strata) na jedną akcję (w złotych)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</si>
  <si>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</si>
  <si>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</si>
  <si>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</si>
  <si>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</si>
  <si>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</si>
  <si>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</si>
  <si>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</si>
  <si>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</si>
  <si>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</si>
  <si>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</si>
  <si>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</si>
  <si>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</si>
  <si>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</si>
  <si>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liczba akcji z raportów okresowych (narastająco)</t>
  </si>
  <si>
    <t>Zysk/(strata) na jedną akcję (w złotych) raportowany</t>
  </si>
  <si>
    <t>liczba akcji kwartalnie</t>
  </si>
  <si>
    <t>SPRAWOZDANIE Z CAŁKOWITYCH DOCHODÓW - WARIANT KALKULACYJNY - DANE ROCZNE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</si>
  <si>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</si>
  <si>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</si>
  <si>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</si>
  <si>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</si>
  <si>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</si>
  <si>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</si>
  <si>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</si>
  <si>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</si>
  <si>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</si>
  <si>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liczba akcji z raportów okresowych (RW)</t>
  </si>
  <si>
    <t>liczba akcji z raportów okresowych (BS)</t>
  </si>
  <si>
    <t>2Q2021</t>
  </si>
  <si>
    <t>30.06.2021</t>
  </si>
  <si>
    <t>1-2Q2021</t>
  </si>
  <si>
    <t>3Q2021</t>
  </si>
  <si>
    <t>30.09.2021</t>
  </si>
  <si>
    <t>Niezarejestrowane obniżenie kapitału podstawowego</t>
  </si>
  <si>
    <t>Akcje własne</t>
  </si>
  <si>
    <t>1-3Q2021</t>
  </si>
  <si>
    <t>Zwrot podatku</t>
  </si>
  <si>
    <t>4Q2021</t>
  </si>
  <si>
    <t>31.12.2021</t>
  </si>
  <si>
    <t>1-4Q2021</t>
  </si>
  <si>
    <t>1Q2022</t>
  </si>
  <si>
    <t>31.03.2022</t>
  </si>
  <si>
    <t>2Q2022</t>
  </si>
  <si>
    <t>30.06.2022</t>
  </si>
  <si>
    <t>1-2Q2022</t>
  </si>
  <si>
    <t>Środki pieniężne przejęte przy połączeniu ze spółką Apator Elkomtech S.A.</t>
  </si>
  <si>
    <t>3Q2022</t>
  </si>
  <si>
    <t>30.09.2022</t>
  </si>
  <si>
    <t>1-3Q2022</t>
  </si>
  <si>
    <t>4Q2022</t>
  </si>
  <si>
    <t>31.12.2022</t>
  </si>
  <si>
    <t>1-4Q2022</t>
  </si>
  <si>
    <t>1Q2023</t>
  </si>
  <si>
    <t>2Q2023</t>
  </si>
  <si>
    <t>1-2Q2023</t>
  </si>
  <si>
    <t>3Q2023</t>
  </si>
  <si>
    <t>30.09.2023</t>
  </si>
  <si>
    <t>1-3Q2023</t>
  </si>
  <si>
    <t>4Q2023</t>
  </si>
  <si>
    <t>31.12.2023</t>
  </si>
  <si>
    <t>1-4Q2023</t>
  </si>
  <si>
    <t>1Q2024</t>
  </si>
  <si>
    <t>31.03.2024</t>
  </si>
  <si>
    <t>31.03.2023*</t>
  </si>
  <si>
    <t>*) dane nieprzekształcone</t>
  </si>
  <si>
    <t>2Q2024</t>
  </si>
  <si>
    <t>30.06.2024</t>
  </si>
  <si>
    <t>30.06.2023*</t>
  </si>
  <si>
    <t>Przychody przyszłych okresów</t>
  </si>
  <si>
    <t>1-2Q2024</t>
  </si>
  <si>
    <t>Amortyzacja aktywów z tytułu prawa do użytkowania</t>
  </si>
  <si>
    <t>Zmiana stanu przychodów przyszłych okresów</t>
  </si>
  <si>
    <t>3Q2024</t>
  </si>
  <si>
    <t>30.09.2024</t>
  </si>
  <si>
    <t>1-3Q2024</t>
  </si>
  <si>
    <t>4Q2024</t>
  </si>
  <si>
    <t xml:space="preserve">Zmiana stanu odpisów aktualizujących należności </t>
  </si>
  <si>
    <t>31.12.2024</t>
  </si>
  <si>
    <t>Pozostałe aktywa długoterminowe</t>
  </si>
  <si>
    <t>Pozostałe aktywa krótkoterminowe</t>
  </si>
  <si>
    <t>1-4Q2024</t>
  </si>
  <si>
    <t>Zmiana stanu zobowiązań kontraktowych</t>
  </si>
  <si>
    <t>Zmiana stanu pozostałych aktywów</t>
  </si>
  <si>
    <t>1Q2025</t>
  </si>
  <si>
    <t>31.03.2025</t>
  </si>
  <si>
    <t>2Q2025</t>
  </si>
  <si>
    <t>30.06.2025</t>
  </si>
  <si>
    <t>1-2Q2025</t>
  </si>
  <si>
    <t>3Q2025</t>
  </si>
  <si>
    <t>30.09.2025</t>
  </si>
  <si>
    <t>1-3Q2025</t>
  </si>
  <si>
    <t>4Q2025</t>
  </si>
  <si>
    <t>31.12.2025</t>
  </si>
  <si>
    <t>1-4Q2025</t>
  </si>
  <si>
    <t>1Q2026</t>
  </si>
  <si>
    <t>31.03.2026</t>
  </si>
  <si>
    <t>2Q2026</t>
  </si>
  <si>
    <t>30.06.2026</t>
  </si>
  <si>
    <t>1-2Q2026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</si>
</sst>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</numFmts>
  <fonts count="26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7"/>
      <color theme="0"/>
      <name val="Arial"/>
      <family val="2"/>
    </font>
    <font>
      <sz val="7"/>
      <color theme="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Times New Roman"/>
      <family val="1"/>
      <charset val="238"/>
    </font>
    <font>
      <b/>
      <sz val="7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sz val="7"/>
      <color theme="4" tint="-0.499984740745262"/>
      <name val="Arial"/>
      <family val="2"/>
    </font>
    <font>
      <sz val="7"/>
      <color theme="4" tint="-0.499984740745262"/>
      <name val="Arial"/>
      <family val="2"/>
      <charset val="238"/>
    </font>
    <font>
      <sz val="7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167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3" fontId="9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3" fontId="12" fillId="0" borderId="0" xfId="2" applyNumberFormat="1" applyFont="1" applyAlignment="1">
      <alignment vertical="center"/>
    </xf>
    <xf numFmtId="164" fontId="13" fillId="0" borderId="0" xfId="2" applyNumberFormat="1" applyFont="1" applyAlignment="1">
      <alignment vertical="center" wrapText="1"/>
    </xf>
    <xf numFmtId="164" fontId="13" fillId="0" borderId="0" xfId="2" applyNumberFormat="1" applyFont="1" applyAlignment="1" applyProtection="1">
      <alignment vertical="center"/>
      <protection locked="0"/>
    </xf>
    <xf numFmtId="164" fontId="13" fillId="0" borderId="0" xfId="2" applyNumberFormat="1" applyFont="1" applyAlignment="1">
      <alignment vertical="center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6" fillId="0" borderId="0" xfId="0" applyFont="1"/>
    <xf numFmtId="0" fontId="19" fillId="0" borderId="0" xfId="0" applyFont="1"/>
    <xf numFmtId="164" fontId="20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vertical="center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 wrapText="1"/>
    </xf>
    <xf numFmtId="166" fontId="1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20" fillId="0" borderId="4" xfId="1" applyNumberFormat="1" applyFont="1" applyBorder="1" applyAlignment="1">
      <alignment horizontal="center" vertical="center" wrapText="1"/>
    </xf>
    <xf numFmtId="164" fontId="20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center" vertical="center"/>
      <protection hidden="1"/>
    </xf>
    <xf numFmtId="164" fontId="22" fillId="0" borderId="0" xfId="0" applyNumberFormat="1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164" fontId="22" fillId="0" borderId="0" xfId="0" applyNumberFormat="1" applyFont="1" applyAlignment="1">
      <alignment horizontal="left" vertical="center" wrapText="1"/>
    </xf>
    <xf numFmtId="3" fontId="22" fillId="0" borderId="0" xfId="0" applyNumberFormat="1" applyFont="1" applyAlignment="1">
      <alignment horizontal="left" vertical="center"/>
    </xf>
    <xf numFmtId="0" fontId="23" fillId="0" borderId="0" xfId="2" applyFont="1" applyAlignment="1">
      <alignment vertical="center"/>
    </xf>
    <xf numFmtId="3" fontId="23" fillId="0" borderId="0" xfId="2" applyNumberFormat="1" applyFont="1" applyAlignment="1">
      <alignment vertical="center"/>
    </xf>
    <xf numFmtId="164" fontId="20" fillId="0" borderId="0" xfId="2" applyNumberFormat="1" applyFont="1" applyAlignment="1">
      <alignment horizontal="left" vertical="center"/>
    </xf>
    <xf numFmtId="164" fontId="24" fillId="0" borderId="0" xfId="2" applyNumberFormat="1" applyFont="1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164" fontId="24" fillId="0" borderId="0" xfId="0" applyNumberFormat="1" applyFont="1" applyAlignment="1" applyProtection="1">
      <alignment vertical="center"/>
      <protection locked="0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 wrapText="1"/>
    </xf>
    <xf numFmtId="0" fontId="1" fillId="0" borderId="0" xfId="2" applyFont="1" applyAlignment="1">
      <alignment vertical="center"/>
    </xf>
    <xf numFmtId="3" fontId="1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166" fontId="25" fillId="0" borderId="4" xfId="2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5" fontId="13" fillId="0" borderId="0" xfId="2" applyNumberFormat="1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20" fillId="0" borderId="1" xfId="1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20" fillId="0" borderId="2" xfId="1" applyNumberFormat="1" applyFont="1" applyBorder="1" applyAlignment="1">
      <alignment horizontal="center" vertical="center" wrapText="1"/>
    </xf>
    <xf numFmtId="164" fontId="20" fillId="0" borderId="6" xfId="1" applyNumberFormat="1" applyFont="1" applyBorder="1" applyAlignment="1">
      <alignment horizontal="center" vertical="center" wrapText="1"/>
    </xf>
    <xf numFmtId="164" fontId="20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7" fontId="22" fillId="0" borderId="3" xfId="1" applyNumberFormat="1" applyFont="1" applyBorder="1" applyAlignment="1">
      <alignment horizontal="center" vertical="center" wrapText="1"/>
    </xf>
    <xf numFmtId="167" fontId="22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22" fillId="0" borderId="11" xfId="1" applyNumberFormat="1" applyFont="1" applyBorder="1" applyAlignment="1" applyProtection="1">
      <alignment horizontal="center" vertical="center" wrapText="1"/>
      <protection hidden="1"/>
    </xf>
    <xf numFmtId="167" fontId="22" fillId="0" borderId="8" xfId="1" applyNumberFormat="1" applyFont="1" applyBorder="1" applyAlignment="1" applyProtection="1">
      <alignment horizontal="center" vertical="center" wrapText="1"/>
      <protection hidden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22" fillId="0" borderId="1" xfId="1" applyNumberFormat="1" applyFont="1" applyBorder="1" applyAlignment="1">
      <alignment horizontal="center" vertical="center" wrapText="1"/>
    </xf>
    <xf numFmtId="167" fontId="22" fillId="0" borderId="2" xfId="1" applyNumberFormat="1" applyFont="1" applyBorder="1" applyAlignment="1">
      <alignment horizontal="center" vertical="center" wrapText="1"/>
    </xf>
    <xf numFmtId="167" fontId="22" fillId="0" borderId="6" xfId="1" applyNumberFormat="1" applyFont="1" applyBorder="1" applyAlignment="1">
      <alignment horizontal="center" vertical="center" wrapText="1"/>
    </xf>
    <xf numFmtId="167" fontId="22" fillId="0" borderId="7" xfId="1" applyNumberFormat="1" applyFont="1" applyBorder="1" applyAlignment="1">
      <alignment horizontal="center" vertical="center" wrapText="1"/>
    </xf>
    <xf numFmtId="167" fontId="22" fillId="0" borderId="9" xfId="1" applyNumberFormat="1" applyFont="1" applyBorder="1" applyAlignment="1">
      <alignment horizontal="center" vertical="center" wrapText="1"/>
    </xf>
    <xf numFmtId="167" fontId="22" fillId="0" borderId="10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4" fontId="20" fillId="0" borderId="14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164" fontId="20" fillId="0" borderId="14" xfId="0" applyNumberFormat="1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164" fontId="20" fillId="0" borderId="0" xfId="1" applyNumberFormat="1" applyFont="1" applyAlignment="1">
      <alignment horizontal="center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4A5CC4F-824B-4597-BF0A-292F1B7B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A52705-1955-49D8-8DAE-0DF5C9F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2A0A0D4-F2C0-4218-9B30-D62D6A027C8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JEDNOSTKOWE DANE FINANSOWE APATOR S.A. OD 1Q 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260638</xdr:colOff>
      <xdr:row>0</xdr:row>
      <xdr:rowOff>0</xdr:rowOff>
    </xdr:from>
    <xdr:to>
      <xdr:col>18</xdr:col>
      <xdr:colOff>436246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188E96-B612-4F26-9306-70190A0F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8438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215265</xdr:colOff>
      <xdr:row>1</xdr:row>
      <xdr:rowOff>0</xdr:rowOff>
    </xdr:from>
    <xdr:to>
      <xdr:col>43</xdr:col>
      <xdr:colOff>398790</xdr:colOff>
      <xdr:row>5</xdr:row>
      <xdr:rowOff>114822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A5F854-D72B-4929-9FBB-869CB4E7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2940" y="152400"/>
          <a:ext cx="140272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441960</xdr:colOff>
      <xdr:row>1</xdr:row>
      <xdr:rowOff>9525</xdr:rowOff>
    </xdr:from>
    <xdr:to>
      <xdr:col>19</xdr:col>
      <xdr:colOff>15885</xdr:colOff>
      <xdr:row>5</xdr:row>
      <xdr:rowOff>124347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B888D7A-EADB-4C0C-9721-74737EF5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6585" y="161925"/>
          <a:ext cx="140272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323850</xdr:colOff>
      <xdr:row>0</xdr:row>
      <xdr:rowOff>0</xdr:rowOff>
    </xdr:from>
    <xdr:to>
      <xdr:col>49</xdr:col>
      <xdr:colOff>669300</xdr:colOff>
      <xdr:row>5</xdr:row>
      <xdr:rowOff>42556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9D5167-0A8A-45DF-9080-39F934B0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69025" y="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73</xdr:col>
      <xdr:colOff>121920</xdr:colOff>
      <xdr:row>0</xdr:row>
      <xdr:rowOff>53340</xdr:rowOff>
    </xdr:from>
    <xdr:to>
      <xdr:col>75</xdr:col>
      <xdr:colOff>228081</xdr:colOff>
      <xdr:row>4</xdr:row>
      <xdr:rowOff>146077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CF8767-F818-4193-881C-505C08B6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0195" y="53340"/>
          <a:ext cx="1192011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E24C-209E-4752-B377-A9B88EE91BE7}">
  <sheetPr>
    <tabColor theme="4" tint="-0.249977111117893"/>
  </sheetPr>
  <dimension ref="A7:D22"/>
  <sheetViews>
    <sheetView showGridLines="0" topLeftCell="B1" zoomScaleNormal="100" workbookViewId="0">
      <selection activeCell="B10" sqref="B10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4" s="76" customFormat="1" ht="15" x14ac:dyDescent="0.2">
      <c r="B7" s="74" t="s">
        <v>195</v>
      </c>
      <c r="C7" s="75"/>
    </row>
    <row r="8" spans="2:4" s="76" customFormat="1" ht="15" x14ac:dyDescent="0.2">
      <c r="B8" s="74" t="s">
        <v>196</v>
      </c>
      <c r="C8" s="75"/>
    </row>
    <row r="9" spans="2:4" s="76" customFormat="1" ht="15" x14ac:dyDescent="0.2">
      <c r="B9" s="74" t="s">
        <v>197</v>
      </c>
      <c r="C9" s="75"/>
    </row>
    <row r="10" spans="2:4" s="76" customFormat="1" ht="15" x14ac:dyDescent="0.2">
      <c r="B10" s="74" t="s">
        <v>198</v>
      </c>
      <c r="C10" s="75"/>
    </row>
    <row r="11" spans="2:4" s="76" customFormat="1" ht="15" x14ac:dyDescent="0.2">
      <c r="B11" s="74"/>
      <c r="C11" s="75"/>
    </row>
    <row r="12" spans="2:4" s="79" customFormat="1" ht="15" x14ac:dyDescent="0.2">
      <c r="B12" s="77"/>
      <c r="C12" s="78"/>
    </row>
    <row r="13" spans="2:4" s="79" customFormat="1" ht="15" x14ac:dyDescent="0.2">
      <c r="B13" s="77"/>
      <c r="C13" s="78"/>
    </row>
    <row r="14" spans="2:4" s="80" customFormat="1" ht="12" x14ac:dyDescent="0.2"/>
    <row r="15" spans="2:4" s="80" customFormat="1" ht="54" customHeight="1" x14ac:dyDescent="0.2">
      <c r="B15" s="128" t="s">
        <v>199</v>
      </c>
      <c r="C15" s="129"/>
      <c r="D15" s="129"/>
    </row>
    <row r="16" spans="2:4" s="80" customFormat="1" ht="12" x14ac:dyDescent="0.2"/>
    <row r="17" spans="2:2" s="80" customFormat="1" ht="12" x14ac:dyDescent="0.2"/>
    <row r="18" spans="2:2" s="80" customFormat="1" ht="12" x14ac:dyDescent="0.2"/>
    <row r="19" spans="2:2" s="80" customFormat="1" ht="12" x14ac:dyDescent="0.2"/>
    <row r="20" spans="2:2" s="80" customFormat="1" ht="12" x14ac:dyDescent="0.2"/>
    <row r="21" spans="2:2" s="80" customFormat="1" ht="12" x14ac:dyDescent="0.2"/>
    <row r="22" spans="2:2" x14ac:dyDescent="0.2">
      <c r="B22" s="81"/>
    </row>
  </sheetData>
  <mergeCells count="1">
    <mergeCell ref="B15:D15"/>
  </mergeCells>
  <hyperlinks>
    <hyperlink ref="B7" location="Summary!Obszar_wydruku" display="1. Summary" xr:uid="{BCE7C7FD-2BC7-4670-B2C2-7C8B862DF108}"/>
    <hyperlink ref="B8" location="'P&amp;L(y)'!A1" display="2. Sprawozdanie z całkowitych dochodów" xr:uid="{76060E0E-3F0E-4143-960C-198F4F92D89A}"/>
    <hyperlink ref="B10" location="CF!A1" display="4. Rachunek przepływów pieniężnych" xr:uid="{ECF20B3E-53C5-4A94-BF79-D3F85606585E}"/>
    <hyperlink ref="B9" location="BS!A1" display="3. Sprawozdanie z sytuacji finansowej" xr:uid="{B90B63C4-2049-49D3-9AFE-DF5412F7239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6BA9-E5FF-48E8-9655-827DFE58BCB7}">
  <sheetPr>
    <tabColor rgb="FFC00000"/>
    <pageSetUpPr fitToPage="1"/>
  </sheetPr>
  <dimension ref="B1:U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3" sqref="R43"/>
    </sheetView>
  </sheetViews>
  <sheetFormatPr defaultColWidth="9.140625" defaultRowHeight="12" customHeight="1" x14ac:dyDescent="0.2"/>
  <cols>
    <col min="1" max="1" width="1.140625" style="3" customWidth="1"/>
    <col min="2" max="2" width="51.28515625" style="11" customWidth="1"/>
    <col min="3" max="5" width="10.7109375" style="3" hidden="1" customWidth="1"/>
    <col min="6" max="6" width="8" style="3" hidden="1" customWidth="1"/>
    <col min="7" max="7" width="0.140625" style="3" customWidth="1"/>
    <col min="8" max="16" width="9.28515625" style="3" customWidth="1"/>
    <col min="17" max="16384" width="9.140625" style="3"/>
  </cols>
  <sheetData>
    <row r="1" spans="2:21" s="1" customFormat="1" ht="12" hidden="1" customHeight="1" x14ac:dyDescent="0.2">
      <c r="B1" s="2"/>
    </row>
    <row r="2" spans="2:21" s="1" customFormat="1" ht="12" hidden="1" customHeight="1" x14ac:dyDescent="0.2">
      <c r="B2" s="2"/>
    </row>
    <row r="3" spans="2:21" s="1" customFormat="1" ht="12" hidden="1" customHeight="1" x14ac:dyDescent="0.2">
      <c r="B3" s="2"/>
    </row>
    <row r="4" spans="2:21" s="1" customFormat="1" ht="12" hidden="1" customHeight="1" x14ac:dyDescent="0.2">
      <c r="B4" s="2"/>
    </row>
    <row r="5" spans="2:21" s="1" customFormat="1" ht="12" hidden="1" customHeight="1" x14ac:dyDescent="0.2">
      <c r="B5" s="2"/>
    </row>
    <row r="6" spans="2:21" s="1" customFormat="1" ht="17.25" customHeight="1" x14ac:dyDescent="0.2">
      <c r="B6" s="2"/>
    </row>
    <row r="7" spans="2:21" s="83" customFormat="1" ht="12" customHeight="1" x14ac:dyDescent="0.2">
      <c r="B7" s="82" t="s">
        <v>200</v>
      </c>
      <c r="C7" s="82"/>
      <c r="D7" s="82"/>
      <c r="E7" s="82"/>
      <c r="F7" s="82"/>
      <c r="H7" s="82"/>
      <c r="I7" s="82"/>
      <c r="J7" s="82"/>
      <c r="K7" s="82"/>
      <c r="L7" s="82"/>
      <c r="M7" s="82"/>
      <c r="N7" s="82"/>
      <c r="O7" s="82"/>
      <c r="P7" s="82"/>
    </row>
    <row r="8" spans="2:21" ht="12" customHeight="1" x14ac:dyDescent="0.2">
      <c r="B8" s="122" t="s">
        <v>59</v>
      </c>
      <c r="C8" s="94"/>
      <c r="D8" s="94"/>
      <c r="E8" s="94"/>
      <c r="F8" s="94"/>
      <c r="G8" s="110"/>
      <c r="H8" s="124" t="s">
        <v>116</v>
      </c>
      <c r="I8" s="125"/>
      <c r="J8" s="125"/>
      <c r="K8" s="125"/>
      <c r="L8" s="126"/>
      <c r="M8" s="126"/>
      <c r="N8" s="126"/>
      <c r="O8" s="126"/>
      <c r="P8" s="127"/>
    </row>
    <row r="9" spans="2:21" ht="12" customHeight="1" x14ac:dyDescent="0.2">
      <c r="B9" s="123"/>
      <c r="C9" s="95" t="s">
        <v>51</v>
      </c>
      <c r="D9" s="95" t="s">
        <v>52</v>
      </c>
      <c r="E9" s="95" t="s">
        <v>53</v>
      </c>
      <c r="F9" s="95" t="s">
        <v>54</v>
      </c>
      <c r="G9" s="110"/>
      <c r="H9" s="100">
        <v>2018</v>
      </c>
      <c r="I9" s="100">
        <v>2019</v>
      </c>
      <c r="J9" s="100">
        <v>2020</v>
      </c>
      <c r="K9" s="100">
        <v>2021</v>
      </c>
      <c r="L9" s="100">
        <v>2022</v>
      </c>
      <c r="M9" s="100">
        <v>2023</v>
      </c>
      <c r="N9" s="100">
        <v>2024</v>
      </c>
      <c r="O9" s="100">
        <v>2025</v>
      </c>
      <c r="P9" s="100">
        <v>2026</v>
      </c>
    </row>
    <row r="10" spans="2:21" s="10" customFormat="1" ht="12" customHeight="1" x14ac:dyDescent="0.2">
      <c r="B10" s="84" t="s">
        <v>201</v>
      </c>
      <c r="C10" s="39"/>
      <c r="D10" s="39"/>
      <c r="E10" s="39"/>
      <c r="F10" s="39"/>
      <c r="G10" s="85"/>
      <c r="H10" s="5">
        <f>'P&amp;L(y)'!H6</f>
        <v>265505</v>
      </c>
      <c r="I10" s="5">
        <f>'P&amp;L(y)'!I6</f>
        <v>262967</v>
      </c>
      <c r="J10" s="5">
        <f>'P&amp;L(y)'!J6</f>
        <v>353424</v>
      </c>
      <c r="K10" s="5">
        <f>'P&amp;L(y)'!K6</f>
        <v>282486</v>
      </c>
      <c r="L10" s="5">
        <f>'P&amp;L(y)'!L6</f>
        <v>411884</v>
      </c>
      <c r="M10" s="5">
        <f>'P&amp;L(y)'!M6</f>
        <v>479177</v>
      </c>
      <c r="N10" s="5">
        <f>'P&amp;L(y)'!N6</f>
        <v>536578</v>
      </c>
      <c r="O10" s="5">
        <f>'P&amp;L(y)'!O6</f>
        <v>526249</v>
      </c>
      <c r="P10" s="5">
        <f>'P&amp;L(y)'!P6</f>
        <v>290972</v>
      </c>
    </row>
    <row r="11" spans="2:21" ht="12" customHeight="1" x14ac:dyDescent="0.2">
      <c r="B11" s="86" t="s">
        <v>8</v>
      </c>
      <c r="C11" s="39"/>
      <c r="D11" s="39"/>
      <c r="E11" s="39"/>
      <c r="F11" s="39"/>
      <c r="G11" s="87"/>
      <c r="H11" s="9">
        <f>'P&amp;L(y)'!H22</f>
        <v>25248</v>
      </c>
      <c r="I11" s="9">
        <f>'P&amp;L(y)'!I22</f>
        <v>12209.963680000001</v>
      </c>
      <c r="J11" s="9">
        <f>'P&amp;L(y)'!J22</f>
        <v>23968</v>
      </c>
      <c r="K11" s="9">
        <f>'P&amp;L(y)'!K22</f>
        <v>-10364</v>
      </c>
      <c r="L11" s="9">
        <f>'P&amp;L(y)'!L22</f>
        <v>1603</v>
      </c>
      <c r="M11" s="9">
        <f>'P&amp;L(y)'!M22</f>
        <v>29893</v>
      </c>
      <c r="N11" s="9">
        <f>'P&amp;L(y)'!N22</f>
        <v>53426</v>
      </c>
      <c r="O11" s="9">
        <f>'P&amp;L(y)'!O22</f>
        <v>49713</v>
      </c>
      <c r="P11" s="9">
        <f>'P&amp;L(y)'!P22</f>
        <v>25404</v>
      </c>
      <c r="S11" s="10"/>
      <c r="T11" s="10"/>
      <c r="U11" s="10"/>
    </row>
    <row r="12" spans="2:21" s="10" customFormat="1" ht="12" customHeight="1" x14ac:dyDescent="0.2">
      <c r="B12" s="84" t="s">
        <v>23</v>
      </c>
      <c r="C12" s="39"/>
      <c r="D12" s="39"/>
      <c r="E12" s="39"/>
      <c r="F12" s="39"/>
      <c r="G12" s="85"/>
      <c r="H12" s="5">
        <f>'P&amp;L(y)'!H38</f>
        <v>39893</v>
      </c>
      <c r="I12" s="5">
        <f>'P&amp;L(y)'!I38</f>
        <v>27977.963680000001</v>
      </c>
      <c r="J12" s="5">
        <f>'P&amp;L(y)'!J38</f>
        <v>41640</v>
      </c>
      <c r="K12" s="5">
        <f>'P&amp;L(y)'!K38</f>
        <v>8931</v>
      </c>
      <c r="L12" s="5">
        <f>'P&amp;L(y)'!L38</f>
        <v>27082</v>
      </c>
      <c r="M12" s="5">
        <f>'P&amp;L(y)'!M38</f>
        <v>54817</v>
      </c>
      <c r="N12" s="5">
        <f>'P&amp;L(y)'!N38</f>
        <v>77005</v>
      </c>
      <c r="O12" s="5">
        <f>'P&amp;L(y)'!O38</f>
        <v>77126</v>
      </c>
      <c r="P12" s="5">
        <f>'P&amp;L(y)'!P38</f>
        <v>40560</v>
      </c>
    </row>
    <row r="13" spans="2:21" ht="12" customHeight="1" x14ac:dyDescent="0.2">
      <c r="B13" s="86" t="s">
        <v>202</v>
      </c>
      <c r="C13" s="39"/>
      <c r="D13" s="39"/>
      <c r="E13" s="39"/>
      <c r="F13" s="39"/>
      <c r="G13" s="87"/>
      <c r="H13" s="9">
        <f>'P&amp;L(y)'!H27</f>
        <v>72283</v>
      </c>
      <c r="I13" s="9">
        <f>'P&amp;L(y)'!I27</f>
        <v>54517.963680000001</v>
      </c>
      <c r="J13" s="9">
        <f>'P&amp;L(y)'!J27</f>
        <v>56609.253849999994</v>
      </c>
      <c r="K13" s="9">
        <f>'P&amp;L(y)'!K27</f>
        <v>21592.000000000007</v>
      </c>
      <c r="L13" s="9">
        <f>'P&amp;L(y)'!L27</f>
        <v>26013</v>
      </c>
      <c r="M13" s="9">
        <f>'P&amp;L(y)'!M27</f>
        <v>39178</v>
      </c>
      <c r="N13" s="9">
        <f>'P&amp;L(y)'!N27</f>
        <v>66563</v>
      </c>
      <c r="O13" s="9">
        <f>'P&amp;L(y)'!O27</f>
        <v>57574</v>
      </c>
      <c r="P13" s="9">
        <f>'P&amp;L(y)'!P27</f>
        <v>26864</v>
      </c>
      <c r="S13" s="10"/>
      <c r="U13" s="10"/>
    </row>
    <row r="14" spans="2:21" s="10" customFormat="1" ht="12" customHeight="1" x14ac:dyDescent="0.2">
      <c r="B14" s="84" t="s">
        <v>16</v>
      </c>
      <c r="C14" s="39"/>
      <c r="D14" s="39"/>
      <c r="E14" s="39"/>
      <c r="F14" s="39"/>
      <c r="G14" s="85"/>
      <c r="H14" s="5">
        <f>'P&amp;L(y)'!H34</f>
        <v>67323</v>
      </c>
      <c r="I14" s="5">
        <f>'P&amp;L(y)'!I34</f>
        <v>54071.963680000001</v>
      </c>
      <c r="J14" s="5">
        <f>'P&amp;L(y)'!J34</f>
        <v>51555.253849999994</v>
      </c>
      <c r="K14" s="5">
        <f>'P&amp;L(y)'!K34</f>
        <v>18436.000000000007</v>
      </c>
      <c r="L14" s="5">
        <f>'P&amp;L(y)'!L34</f>
        <v>25593</v>
      </c>
      <c r="M14" s="5">
        <f>'P&amp;L(y)'!M34</f>
        <v>34615</v>
      </c>
      <c r="N14" s="5">
        <f>'P&amp;L(y)'!N34</f>
        <v>63081</v>
      </c>
      <c r="O14" s="5">
        <f>'P&amp;L(y)'!O34</f>
        <v>58698</v>
      </c>
      <c r="P14" s="5">
        <f>'P&amp;L(y)'!P34</f>
        <v>21979</v>
      </c>
    </row>
    <row r="15" spans="2:21" ht="12" customHeight="1" x14ac:dyDescent="0.2">
      <c r="B15" s="86" t="s">
        <v>203</v>
      </c>
      <c r="C15" s="39"/>
      <c r="D15" s="39"/>
      <c r="E15" s="39"/>
      <c r="F15" s="39"/>
      <c r="G15" s="87"/>
      <c r="H15" s="9">
        <f>'P&amp;L(y)'!H57</f>
        <v>67323</v>
      </c>
      <c r="I15" s="9">
        <f>'P&amp;L(y)'!I57</f>
        <v>54072</v>
      </c>
      <c r="J15" s="9">
        <f>'P&amp;L(y)'!J57</f>
        <v>51555</v>
      </c>
      <c r="K15" s="9">
        <f>'P&amp;L(y)'!K57</f>
        <v>18436</v>
      </c>
      <c r="L15" s="9">
        <f>'P&amp;L(y)'!L57</f>
        <v>25593</v>
      </c>
      <c r="M15" s="9">
        <f>'P&amp;L(y)'!M57</f>
        <v>34615</v>
      </c>
      <c r="N15" s="9">
        <f>'P&amp;L(y)'!N57</f>
        <v>63081</v>
      </c>
      <c r="O15" s="9">
        <f>'P&amp;L(y)'!O57</f>
        <v>58698</v>
      </c>
      <c r="P15" s="9">
        <f>'P&amp;L(y)'!P57</f>
        <v>21979</v>
      </c>
      <c r="S15" s="10"/>
      <c r="U15" s="10"/>
    </row>
    <row r="16" spans="2:21" ht="12" customHeight="1" x14ac:dyDescent="0.2">
      <c r="B16" s="86" t="s">
        <v>204</v>
      </c>
      <c r="C16" s="39"/>
      <c r="D16" s="39"/>
      <c r="E16" s="39"/>
      <c r="F16" s="39"/>
      <c r="G16" s="87"/>
      <c r="H16" s="9">
        <f>'P&amp;L(y)'!H58</f>
        <v>0</v>
      </c>
      <c r="I16" s="9">
        <f>'P&amp;L(y)'!I58</f>
        <v>0</v>
      </c>
      <c r="J16" s="9">
        <f>'P&amp;L(y)'!J58</f>
        <v>0</v>
      </c>
      <c r="K16" s="9">
        <f>'P&amp;L(y)'!K58</f>
        <v>0</v>
      </c>
      <c r="L16" s="9">
        <f>'P&amp;L(y)'!L58</f>
        <v>0</v>
      </c>
      <c r="M16" s="9">
        <f>'P&amp;L(y)'!M58</f>
        <v>0</v>
      </c>
      <c r="N16" s="9">
        <f>'P&amp;L(y)'!N58</f>
        <v>0</v>
      </c>
      <c r="O16" s="9">
        <f>'P&amp;L(y)'!O58</f>
        <v>0</v>
      </c>
      <c r="P16" s="9">
        <f>'P&amp;L(y)'!P58</f>
        <v>0</v>
      </c>
      <c r="S16" s="10"/>
      <c r="U16" s="10"/>
    </row>
    <row r="17" spans="2:21" ht="12" customHeight="1" x14ac:dyDescent="0.2">
      <c r="B17" s="86" t="s">
        <v>205</v>
      </c>
      <c r="C17" s="39"/>
      <c r="D17" s="39"/>
      <c r="E17" s="39"/>
      <c r="F17" s="39"/>
      <c r="G17" s="87"/>
      <c r="H17" s="9">
        <f>'P&amp;L(y)'!H65</f>
        <v>33050307.846575342</v>
      </c>
      <c r="I17" s="9">
        <f>'P&amp;L(y)'!I65</f>
        <v>32853721.175342526</v>
      </c>
      <c r="J17" s="9">
        <f>'P&amp;L(y)'!J65</f>
        <v>32804906.960000001</v>
      </c>
      <c r="K17" s="9">
        <f>'P&amp;L(y)'!K65</f>
        <v>32778619.232876711</v>
      </c>
      <c r="L17" s="9">
        <f>'P&amp;L(y)'!L65</f>
        <v>32670559.391780823</v>
      </c>
      <c r="M17" s="9">
        <f>'P&amp;L(y)'!M65</f>
        <v>32647073</v>
      </c>
      <c r="N17" s="9">
        <f>'P&amp;L(y)'!N65</f>
        <v>32647073</v>
      </c>
      <c r="O17" s="9">
        <f>'P&amp;L(y)'!O65</f>
        <v>32637898.509589061</v>
      </c>
      <c r="P17" s="9">
        <f>'P&amp;L(y)'!P65</f>
        <v>32607250.596685085</v>
      </c>
      <c r="S17" s="10"/>
      <c r="U17" s="10"/>
    </row>
    <row r="18" spans="2:21" s="10" customFormat="1" ht="12" customHeight="1" x14ac:dyDescent="0.2">
      <c r="B18" s="84" t="s">
        <v>206</v>
      </c>
      <c r="C18" s="39"/>
      <c r="D18" s="39"/>
      <c r="E18" s="39"/>
      <c r="F18" s="39"/>
      <c r="G18" s="85"/>
      <c r="H18" s="88">
        <f>'P&amp;L(y)'!H66</f>
        <v>2.0369855649310082</v>
      </c>
      <c r="I18" s="88">
        <f>'P&amp;L(y)'!I66</f>
        <v>1.6458409600365842</v>
      </c>
      <c r="J18" s="88">
        <f>'P&amp;L(y)'!J66</f>
        <v>1.5715636707295815</v>
      </c>
      <c r="K18" s="88">
        <f>'P&amp;L(y)'!K66</f>
        <v>0.56243979860838156</v>
      </c>
      <c r="L18" s="88">
        <f>'P&amp;L(y)'!L66</f>
        <v>0.78336583384117453</v>
      </c>
      <c r="M18" s="88">
        <f>'P&amp;L(y)'!M66</f>
        <v>1.0602788188699184</v>
      </c>
      <c r="N18" s="88">
        <f>'P&amp;L(y)'!N66</f>
        <v>1.9322099717790933</v>
      </c>
      <c r="O18" s="88">
        <f>'P&amp;L(y)'!O66</f>
        <v>1.7984613801882632</v>
      </c>
      <c r="P18" s="88">
        <f>'P&amp;L(y)'!P66</f>
        <v>0.67405253732844395</v>
      </c>
      <c r="Q18" s="3"/>
      <c r="R18" s="3"/>
      <c r="T18" s="3"/>
    </row>
    <row r="19" spans="2:21" ht="12" customHeight="1" x14ac:dyDescent="0.2">
      <c r="B19" s="89"/>
      <c r="C19" s="90"/>
      <c r="D19" s="91"/>
      <c r="E19" s="91"/>
      <c r="F19" s="91"/>
      <c r="G19" s="91"/>
      <c r="H19" s="87"/>
      <c r="I19" s="91"/>
      <c r="J19" s="91"/>
      <c r="K19" s="91"/>
      <c r="L19" s="91"/>
      <c r="M19" s="91"/>
      <c r="N19" s="91"/>
      <c r="O19" s="91"/>
      <c r="P19" s="91"/>
      <c r="S19" s="10"/>
      <c r="U19" s="10"/>
    </row>
    <row r="20" spans="2:21" ht="12" customHeight="1" x14ac:dyDescent="0.2">
      <c r="B20" s="86" t="s">
        <v>207</v>
      </c>
      <c r="C20" s="39"/>
      <c r="D20" s="39"/>
      <c r="E20" s="39"/>
      <c r="F20" s="39"/>
      <c r="G20" s="87"/>
      <c r="H20" s="9">
        <f>CF!G42</f>
        <v>29452</v>
      </c>
      <c r="I20" s="9">
        <f>CF!K42</f>
        <v>38206</v>
      </c>
      <c r="J20" s="9">
        <f>CF!O42</f>
        <v>36315</v>
      </c>
      <c r="K20" s="9">
        <f>CF!S42</f>
        <v>-39175</v>
      </c>
      <c r="L20" s="9">
        <f>CF!W42</f>
        <v>41892</v>
      </c>
      <c r="M20" s="9">
        <f>CF!AA42</f>
        <v>45613</v>
      </c>
      <c r="N20" s="9">
        <f>CF!AE42</f>
        <v>89810</v>
      </c>
      <c r="O20" s="9">
        <f>CF!AI42</f>
        <v>58131</v>
      </c>
      <c r="P20" s="9">
        <f>CF!AK42</f>
        <v>46855</v>
      </c>
      <c r="S20" s="10"/>
      <c r="U20" s="10"/>
    </row>
    <row r="21" spans="2:21" ht="12" customHeight="1" x14ac:dyDescent="0.2">
      <c r="B21" s="86" t="s">
        <v>208</v>
      </c>
      <c r="C21" s="39"/>
      <c r="D21" s="39"/>
      <c r="E21" s="39"/>
      <c r="F21" s="39"/>
      <c r="G21" s="87"/>
      <c r="H21" s="9">
        <f>CF!G63</f>
        <v>32754</v>
      </c>
      <c r="I21" s="9">
        <f>CF!K63</f>
        <v>20862</v>
      </c>
      <c r="J21" s="9">
        <f>CF!O63</f>
        <v>13331</v>
      </c>
      <c r="K21" s="9">
        <f>CF!S63</f>
        <v>10488</v>
      </c>
      <c r="L21" s="9">
        <f>CF!W63</f>
        <v>17724</v>
      </c>
      <c r="M21" s="9">
        <f>CF!AA63</f>
        <v>12377</v>
      </c>
      <c r="N21" s="9">
        <f>CF!AE63</f>
        <v>-31428</v>
      </c>
      <c r="O21" s="9">
        <f>CF!AI63</f>
        <v>-19809</v>
      </c>
      <c r="P21" s="9">
        <f>CF!AK63</f>
        <v>-18238</v>
      </c>
      <c r="S21" s="10"/>
      <c r="U21" s="10"/>
    </row>
    <row r="22" spans="2:21" ht="12" customHeight="1" x14ac:dyDescent="0.2">
      <c r="B22" s="86" t="s">
        <v>209</v>
      </c>
      <c r="C22" s="39"/>
      <c r="D22" s="39"/>
      <c r="E22" s="39"/>
      <c r="F22" s="39"/>
      <c r="G22" s="87"/>
      <c r="H22" s="9">
        <f>CF!G76</f>
        <v>-63801</v>
      </c>
      <c r="I22" s="9">
        <f>CF!K76</f>
        <v>-56697</v>
      </c>
      <c r="J22" s="9">
        <f>CF!O76</f>
        <v>-49360</v>
      </c>
      <c r="K22" s="9">
        <f>CF!S76</f>
        <v>26606</v>
      </c>
      <c r="L22" s="9">
        <f>CF!W76</f>
        <v>-60120</v>
      </c>
      <c r="M22" s="9">
        <f>CF!AA76</f>
        <v>-56595</v>
      </c>
      <c r="N22" s="9">
        <f>CF!AE76</f>
        <v>-59640</v>
      </c>
      <c r="O22" s="9">
        <f>CF!AI76</f>
        <v>-30432</v>
      </c>
      <c r="P22" s="9">
        <f>CF!AK76</f>
        <v>-2529</v>
      </c>
      <c r="S22" s="10"/>
      <c r="U22" s="10"/>
    </row>
    <row r="23" spans="2:21" s="10" customFormat="1" ht="12" customHeight="1" x14ac:dyDescent="0.2">
      <c r="B23" s="84" t="s">
        <v>210</v>
      </c>
      <c r="C23" s="39"/>
      <c r="D23" s="39"/>
      <c r="E23" s="39"/>
      <c r="F23" s="39"/>
      <c r="G23" s="85"/>
      <c r="H23" s="5">
        <f>SUM(H20:H22)</f>
        <v>-1595</v>
      </c>
      <c r="I23" s="5">
        <f t="shared" ref="I23:K23" si="0">SUM(I20:I22)</f>
        <v>2371</v>
      </c>
      <c r="J23" s="5">
        <f t="shared" si="0"/>
        <v>286</v>
      </c>
      <c r="K23" s="5">
        <f t="shared" si="0"/>
        <v>-2081</v>
      </c>
      <c r="L23" s="5">
        <f t="shared" ref="L23:M23" si="1">SUM(L20:L22)</f>
        <v>-504</v>
      </c>
      <c r="M23" s="5">
        <f t="shared" si="1"/>
        <v>1395</v>
      </c>
      <c r="N23" s="5">
        <f t="shared" ref="N23:O23" si="2">SUM(N20:N22)</f>
        <v>-1258</v>
      </c>
      <c r="O23" s="5">
        <f t="shared" si="2"/>
        <v>7890</v>
      </c>
      <c r="P23" s="5">
        <f t="shared" ref="P23" si="3">SUM(P20:P22)</f>
        <v>26088</v>
      </c>
    </row>
    <row r="24" spans="2:21" ht="12" customHeight="1" x14ac:dyDescent="0.2">
      <c r="B24" s="89"/>
      <c r="C24" s="90"/>
      <c r="D24" s="91"/>
      <c r="E24" s="91"/>
      <c r="F24" s="91"/>
      <c r="G24" s="91"/>
      <c r="H24" s="87"/>
      <c r="I24" s="91"/>
      <c r="J24" s="91"/>
      <c r="K24" s="91"/>
      <c r="L24" s="91"/>
      <c r="M24" s="91"/>
      <c r="N24" s="91"/>
      <c r="O24" s="91"/>
      <c r="P24" s="91"/>
      <c r="S24" s="10"/>
      <c r="U24" s="10"/>
    </row>
    <row r="25" spans="2:21" s="10" customFormat="1" ht="12" customHeight="1" x14ac:dyDescent="0.2">
      <c r="B25" s="84" t="s">
        <v>211</v>
      </c>
      <c r="C25" s="39"/>
      <c r="D25" s="39"/>
      <c r="E25" s="39"/>
      <c r="F25" s="39"/>
      <c r="G25" s="85"/>
      <c r="H25" s="5">
        <f>SUM(H26:H27)</f>
        <v>473589</v>
      </c>
      <c r="I25" s="5">
        <f t="shared" ref="I25:K25" si="4">SUM(I26:I27)</f>
        <v>494377</v>
      </c>
      <c r="J25" s="5">
        <f t="shared" si="4"/>
        <v>501221</v>
      </c>
      <c r="K25" s="5">
        <f t="shared" si="4"/>
        <v>540654</v>
      </c>
      <c r="L25" s="5">
        <f t="shared" ref="L25:M25" si="5">SUM(L26:L27)</f>
        <v>534265</v>
      </c>
      <c r="M25" s="5">
        <f t="shared" si="5"/>
        <v>520979</v>
      </c>
      <c r="N25" s="5">
        <f t="shared" ref="N25:O25" si="6">SUM(N26:N27)</f>
        <v>546007</v>
      </c>
      <c r="O25" s="5">
        <f t="shared" si="6"/>
        <v>602581</v>
      </c>
      <c r="P25" s="5">
        <f t="shared" ref="P25" si="7">SUM(P26:P27)</f>
        <v>629101</v>
      </c>
    </row>
    <row r="26" spans="2:21" ht="12" customHeight="1" x14ac:dyDescent="0.2">
      <c r="B26" s="86" t="s">
        <v>61</v>
      </c>
      <c r="C26" s="39"/>
      <c r="D26" s="39"/>
      <c r="E26" s="39"/>
      <c r="F26" s="39"/>
      <c r="G26" s="87"/>
      <c r="H26" s="9">
        <f>BS!AM6</f>
        <v>369295</v>
      </c>
      <c r="I26" s="9">
        <f>BS!AN6</f>
        <v>386688</v>
      </c>
      <c r="J26" s="9">
        <f>BS!AO6</f>
        <v>396309</v>
      </c>
      <c r="K26" s="9">
        <f>BS!AP6</f>
        <v>402137</v>
      </c>
      <c r="L26" s="9">
        <f>BS!AQ6</f>
        <v>346008</v>
      </c>
      <c r="M26" s="9">
        <f>BS!AR6</f>
        <v>336423</v>
      </c>
      <c r="N26" s="9">
        <f>BS!AS6</f>
        <v>350252</v>
      </c>
      <c r="O26" s="9">
        <f>BS!AT6</f>
        <v>391115</v>
      </c>
      <c r="P26" s="9">
        <f>BS!AU6</f>
        <v>386225</v>
      </c>
      <c r="S26" s="10"/>
      <c r="U26" s="10"/>
    </row>
    <row r="27" spans="2:21" ht="12" customHeight="1" x14ac:dyDescent="0.2">
      <c r="B27" s="86" t="s">
        <v>74</v>
      </c>
      <c r="C27" s="39"/>
      <c r="D27" s="39"/>
      <c r="E27" s="39"/>
      <c r="F27" s="39"/>
      <c r="G27" s="87"/>
      <c r="H27" s="9">
        <f>BS!AM28</f>
        <v>104294</v>
      </c>
      <c r="I27" s="9">
        <f>BS!AN28</f>
        <v>107689</v>
      </c>
      <c r="J27" s="9">
        <f>BS!AO28</f>
        <v>104912</v>
      </c>
      <c r="K27" s="9">
        <f>BS!AP28</f>
        <v>138517</v>
      </c>
      <c r="L27" s="9">
        <f>BS!AQ28</f>
        <v>188257</v>
      </c>
      <c r="M27" s="9">
        <f>BS!AR28</f>
        <v>184556</v>
      </c>
      <c r="N27" s="9">
        <f>BS!AS28</f>
        <v>195755</v>
      </c>
      <c r="O27" s="9">
        <f>BS!AT28</f>
        <v>211466</v>
      </c>
      <c r="P27" s="9">
        <f>BS!AU28</f>
        <v>242876</v>
      </c>
      <c r="S27" s="10"/>
      <c r="U27" s="10"/>
    </row>
    <row r="28" spans="2:21" s="10" customFormat="1" ht="12" customHeight="1" x14ac:dyDescent="0.2">
      <c r="B28" s="84" t="s">
        <v>212</v>
      </c>
      <c r="C28" s="39"/>
      <c r="D28" s="39"/>
      <c r="E28" s="39"/>
      <c r="F28" s="39"/>
      <c r="G28" s="85"/>
      <c r="H28" s="5">
        <f>BS!AM52</f>
        <v>348476</v>
      </c>
      <c r="I28" s="5">
        <f>BS!AN52</f>
        <v>355188</v>
      </c>
      <c r="J28" s="5">
        <f>BS!AO52</f>
        <v>369404</v>
      </c>
      <c r="K28" s="5">
        <f>BS!AP52</f>
        <v>363238</v>
      </c>
      <c r="L28" s="5">
        <f>BS!AQ52</f>
        <v>362987</v>
      </c>
      <c r="M28" s="5">
        <f>BS!AR52</f>
        <v>381335</v>
      </c>
      <c r="N28" s="5">
        <f>BS!AS52</f>
        <v>425042</v>
      </c>
      <c r="O28" s="5">
        <f>BS!AT52</f>
        <v>462078</v>
      </c>
      <c r="P28" s="5">
        <f>BS!AU52</f>
        <v>446514</v>
      </c>
    </row>
    <row r="29" spans="2:21" ht="12" customHeight="1" x14ac:dyDescent="0.2">
      <c r="B29" s="86" t="s">
        <v>96</v>
      </c>
      <c r="C29" s="39"/>
      <c r="D29" s="39"/>
      <c r="E29" s="39"/>
      <c r="F29" s="39"/>
      <c r="G29" s="87"/>
      <c r="H29" s="9">
        <f>BS!AM65</f>
        <v>0</v>
      </c>
      <c r="I29" s="9">
        <f>BS!AN65</f>
        <v>0</v>
      </c>
      <c r="J29" s="9">
        <f>BS!AO65</f>
        <v>0</v>
      </c>
      <c r="K29" s="9">
        <f>BS!AP65</f>
        <v>0</v>
      </c>
      <c r="L29" s="9">
        <f>BS!AQ65</f>
        <v>0</v>
      </c>
      <c r="M29" s="9">
        <f>BS!AR65</f>
        <v>0</v>
      </c>
      <c r="N29" s="9">
        <f>BS!AS65</f>
        <v>0</v>
      </c>
      <c r="O29" s="9">
        <f>BS!AT65</f>
        <v>0</v>
      </c>
      <c r="P29" s="9">
        <f>BS!AU65</f>
        <v>0</v>
      </c>
      <c r="S29" s="10"/>
      <c r="U29" s="10"/>
    </row>
    <row r="30" spans="2:21" ht="12" customHeight="1" x14ac:dyDescent="0.2">
      <c r="B30" s="86" t="s">
        <v>213</v>
      </c>
      <c r="C30" s="92"/>
      <c r="D30" s="92"/>
      <c r="E30" s="92"/>
      <c r="F30" s="92"/>
      <c r="G30" s="87"/>
      <c r="H30" s="9">
        <f>BS!AM54</f>
        <v>3311</v>
      </c>
      <c r="I30" s="9">
        <f>BS!AN54</f>
        <v>3286</v>
      </c>
      <c r="J30" s="9">
        <f>BS!AO54</f>
        <v>3281</v>
      </c>
      <c r="K30" s="9">
        <f>BS!AP54</f>
        <v>3278</v>
      </c>
      <c r="L30" s="9">
        <f>BS!AQ54</f>
        <v>3265</v>
      </c>
      <c r="M30" s="9">
        <f>BS!AR54</f>
        <v>3265</v>
      </c>
      <c r="N30" s="9">
        <f>BS!AS54</f>
        <v>3265</v>
      </c>
      <c r="O30" s="9">
        <f>BS!AT54</f>
        <v>3265</v>
      </c>
      <c r="P30" s="9">
        <f>BS!AU54</f>
        <v>3265</v>
      </c>
      <c r="S30" s="10"/>
      <c r="U30" s="10"/>
    </row>
    <row r="31" spans="2:21" s="10" customFormat="1" ht="12" customHeight="1" x14ac:dyDescent="0.2">
      <c r="B31" s="84" t="s">
        <v>98</v>
      </c>
      <c r="C31" s="39"/>
      <c r="D31" s="39"/>
      <c r="E31" s="39"/>
      <c r="F31" s="39"/>
      <c r="G31" s="85"/>
      <c r="H31" s="5">
        <f>BS!AM67</f>
        <v>5330</v>
      </c>
      <c r="I31" s="5">
        <f>BS!AN67</f>
        <v>11990</v>
      </c>
      <c r="J31" s="5">
        <f>BS!AO67</f>
        <v>12381</v>
      </c>
      <c r="K31" s="5">
        <f>BS!AP67</f>
        <v>18677</v>
      </c>
      <c r="L31" s="5">
        <f>BS!AQ67</f>
        <v>14156</v>
      </c>
      <c r="M31" s="5">
        <f>BS!AR67</f>
        <v>14826</v>
      </c>
      <c r="N31" s="5">
        <f>BS!AS67</f>
        <v>13962</v>
      </c>
      <c r="O31" s="5">
        <f>BS!AT67</f>
        <v>13957</v>
      </c>
      <c r="P31" s="5">
        <f>BS!AU67</f>
        <v>12288</v>
      </c>
      <c r="Q31" s="3"/>
      <c r="R31" s="3"/>
      <c r="T31" s="3"/>
    </row>
    <row r="32" spans="2:21" s="10" customFormat="1" ht="12" customHeight="1" x14ac:dyDescent="0.2">
      <c r="B32" s="84" t="s">
        <v>106</v>
      </c>
      <c r="C32" s="39"/>
      <c r="D32" s="39"/>
      <c r="E32" s="39"/>
      <c r="F32" s="39"/>
      <c r="G32" s="85"/>
      <c r="H32" s="5">
        <f>BS!AM82</f>
        <v>119783</v>
      </c>
      <c r="I32" s="5">
        <f>BS!AN82</f>
        <v>127199</v>
      </c>
      <c r="J32" s="5">
        <f>BS!AO82</f>
        <v>119436</v>
      </c>
      <c r="K32" s="5">
        <f>BS!AP82</f>
        <v>158739</v>
      </c>
      <c r="L32" s="5">
        <f>BS!AQ82</f>
        <v>157122</v>
      </c>
      <c r="M32" s="5">
        <f>BS!AR82</f>
        <v>124818</v>
      </c>
      <c r="N32" s="5">
        <f>BS!AS82</f>
        <v>107003</v>
      </c>
      <c r="O32" s="5">
        <f>BS!AT82</f>
        <v>126546.00000000012</v>
      </c>
      <c r="P32" s="5">
        <f>BS!AU82</f>
        <v>170299</v>
      </c>
    </row>
    <row r="33" spans="2:21" ht="12" customHeight="1" x14ac:dyDescent="0.2">
      <c r="B33" s="86" t="s">
        <v>205</v>
      </c>
      <c r="C33" s="39"/>
      <c r="D33" s="39"/>
      <c r="E33" s="39"/>
      <c r="F33" s="39"/>
      <c r="G33" s="87"/>
      <c r="H33" s="9">
        <f>'P&amp;L(y)'!H68</f>
        <v>33050307.846575342</v>
      </c>
      <c r="I33" s="9">
        <f>'P&amp;L(y)'!I68</f>
        <v>32853721.175342526</v>
      </c>
      <c r="J33" s="9">
        <f>'P&amp;L(y)'!J68</f>
        <v>32804906.960000001</v>
      </c>
      <c r="K33" s="9">
        <f>'P&amp;L(y)'!K68</f>
        <v>32778619.232876711</v>
      </c>
      <c r="L33" s="9">
        <f>'P&amp;L(y)'!L68</f>
        <v>32670559.391780823</v>
      </c>
      <c r="M33" s="9">
        <f>'P&amp;L(y)'!M68</f>
        <v>32647073</v>
      </c>
      <c r="N33" s="9">
        <f>'P&amp;L(y)'!N68</f>
        <v>32647073</v>
      </c>
      <c r="O33" s="9">
        <f>'P&amp;L(y)'!O68</f>
        <v>32637898.509589061</v>
      </c>
      <c r="P33" s="9">
        <f>'P&amp;L(y)'!P68</f>
        <v>32607250.596685085</v>
      </c>
      <c r="S33" s="10"/>
      <c r="U33" s="10"/>
    </row>
    <row r="34" spans="2:21" s="10" customFormat="1" ht="12" customHeight="1" x14ac:dyDescent="0.2">
      <c r="B34" s="84" t="s">
        <v>214</v>
      </c>
      <c r="C34" s="39"/>
      <c r="D34" s="39"/>
      <c r="E34" s="39"/>
      <c r="F34" s="39"/>
      <c r="G34" s="85"/>
      <c r="H34" s="88">
        <f>H28*1000/H33</f>
        <v>10.543804965983362</v>
      </c>
      <c r="I34" s="88">
        <f t="shared" ref="I34:K34" si="8">I28*1000/I33</f>
        <v>10.811195423018832</v>
      </c>
      <c r="J34" s="88">
        <f t="shared" si="8"/>
        <v>11.260632455090493</v>
      </c>
      <c r="K34" s="88">
        <f t="shared" si="8"/>
        <v>11.081552807925325</v>
      </c>
      <c r="L34" s="88">
        <f t="shared" ref="L34:M34" si="9">L28*1000/L33</f>
        <v>11.110522952702162</v>
      </c>
      <c r="M34" s="88">
        <f t="shared" si="9"/>
        <v>11.680526459447069</v>
      </c>
      <c r="N34" s="88">
        <f t="shared" ref="N34:O34" si="10">N28*1000/N33</f>
        <v>13.019298851079238</v>
      </c>
      <c r="O34" s="88">
        <f t="shared" si="10"/>
        <v>14.157712999329318</v>
      </c>
      <c r="P34" s="88">
        <f t="shared" ref="P34" si="11">P28*1000/P33</f>
        <v>13.693702836920371</v>
      </c>
    </row>
    <row r="35" spans="2:21" ht="12" customHeight="1" x14ac:dyDescent="0.2">
      <c r="B35" s="3"/>
    </row>
    <row r="36" spans="2:21" ht="12" customHeight="1" x14ac:dyDescent="0.2">
      <c r="I36" s="93"/>
      <c r="J36" s="93"/>
      <c r="K36" s="93"/>
      <c r="L36" s="93"/>
      <c r="M36" s="93"/>
      <c r="N36" s="93"/>
      <c r="O36" s="93"/>
      <c r="P36" s="93"/>
    </row>
    <row r="37" spans="2:21" ht="12" customHeight="1" x14ac:dyDescent="0.2">
      <c r="O37" s="3" t="s">
        <v>215</v>
      </c>
    </row>
  </sheetData>
  <mergeCells count="2">
    <mergeCell ref="B8:B9"/>
    <mergeCell ref="H8:P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pageSetUpPr fitToPage="1"/>
  </sheetPr>
  <dimension ref="B1:AW68"/>
  <sheetViews>
    <sheetView showGridLines="0" zoomScaleNormal="100" zoomScaleSheetLayoutView="100" workbookViewId="0">
      <pane xSplit="3" ySplit="4" topLeftCell="AE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I12" sqref="AI12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23" width="10.7109375" style="3" customWidth="1"/>
    <col min="24" max="39" width="9.140625" style="3" customWidth="1"/>
    <col min="40" max="16384" width="9.140625" style="3"/>
  </cols>
  <sheetData>
    <row r="1" spans="2:41" s="1" customFormat="1" ht="12" customHeight="1" x14ac:dyDescent="0.2">
      <c r="C1" s="2"/>
    </row>
    <row r="2" spans="2:41" s="1" customFormat="1" ht="12" customHeight="1" x14ac:dyDescent="0.2">
      <c r="B2" s="82" t="s">
        <v>216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41" ht="12" customHeight="1" x14ac:dyDescent="0.2">
      <c r="B3" s="122" t="s">
        <v>59</v>
      </c>
      <c r="C3" s="135"/>
      <c r="D3" s="94"/>
      <c r="E3" s="94"/>
      <c r="F3" s="94"/>
      <c r="G3" s="94"/>
      <c r="H3" s="124" t="s">
        <v>116</v>
      </c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7"/>
    </row>
    <row r="4" spans="2:41" ht="12" customHeight="1" x14ac:dyDescent="0.2">
      <c r="B4" s="136"/>
      <c r="C4" s="137"/>
      <c r="D4" s="95" t="s">
        <v>51</v>
      </c>
      <c r="E4" s="95" t="s">
        <v>52</v>
      </c>
      <c r="F4" s="95" t="s">
        <v>53</v>
      </c>
      <c r="G4" s="95" t="s">
        <v>54</v>
      </c>
      <c r="H4" s="95" t="s">
        <v>219</v>
      </c>
      <c r="I4" s="95" t="s">
        <v>220</v>
      </c>
      <c r="J4" s="95" t="s">
        <v>221</v>
      </c>
      <c r="K4" s="95" t="s">
        <v>222</v>
      </c>
      <c r="L4" s="95" t="s">
        <v>223</v>
      </c>
      <c r="M4" s="95" t="s">
        <v>224</v>
      </c>
      <c r="N4" s="95" t="s">
        <v>225</v>
      </c>
      <c r="O4" s="95" t="s">
        <v>226</v>
      </c>
      <c r="P4" s="95" t="s">
        <v>227</v>
      </c>
      <c r="Q4" s="95" t="s">
        <v>228</v>
      </c>
      <c r="R4" s="95" t="s">
        <v>229</v>
      </c>
      <c r="S4" s="95" t="s">
        <v>230</v>
      </c>
      <c r="T4" s="95" t="s">
        <v>231</v>
      </c>
      <c r="U4" s="95" t="s">
        <v>247</v>
      </c>
      <c r="V4" s="95" t="s">
        <v>250</v>
      </c>
      <c r="W4" s="95" t="s">
        <v>256</v>
      </c>
      <c r="X4" s="95" t="s">
        <v>259</v>
      </c>
      <c r="Y4" s="95" t="s">
        <v>261</v>
      </c>
      <c r="Z4" s="95" t="s">
        <v>265</v>
      </c>
      <c r="AA4" s="95" t="s">
        <v>268</v>
      </c>
      <c r="AB4" s="95" t="s">
        <v>271</v>
      </c>
      <c r="AC4" s="95" t="s">
        <v>272</v>
      </c>
      <c r="AD4" s="95" t="s">
        <v>274</v>
      </c>
      <c r="AE4" s="95" t="s">
        <v>277</v>
      </c>
      <c r="AF4" s="95" t="s">
        <v>280</v>
      </c>
      <c r="AG4" s="95" t="s">
        <v>284</v>
      </c>
      <c r="AH4" s="95" t="s">
        <v>291</v>
      </c>
      <c r="AI4" s="95" t="s">
        <v>294</v>
      </c>
      <c r="AJ4" s="95" t="s">
        <v>302</v>
      </c>
      <c r="AK4" s="95" t="s">
        <v>304</v>
      </c>
      <c r="AL4" s="95" t="s">
        <v>307</v>
      </c>
      <c r="AM4" s="95" t="s">
        <v>310</v>
      </c>
      <c r="AN4" s="95" t="s">
        <v>313</v>
      </c>
      <c r="AO4" s="95" t="s">
        <v>315</v>
      </c>
    </row>
    <row r="5" spans="2:41" ht="12" customHeight="1" x14ac:dyDescent="0.2">
      <c r="B5" s="138" t="s">
        <v>26</v>
      </c>
      <c r="C5" s="13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12" customHeight="1" x14ac:dyDescent="0.2">
      <c r="B6" s="130" t="s">
        <v>0</v>
      </c>
      <c r="C6" s="130"/>
      <c r="D6" s="39"/>
      <c r="E6" s="39"/>
      <c r="F6" s="39"/>
      <c r="G6" s="39"/>
      <c r="H6" s="39">
        <f t="shared" ref="H6" si="0">SUM(H7:H8)</f>
        <v>52457</v>
      </c>
      <c r="I6" s="39">
        <f t="shared" ref="I6" si="1">SUM(I7:I8)</f>
        <v>71693</v>
      </c>
      <c r="J6" s="39">
        <f t="shared" ref="J6" si="2">SUM(J7:J8)</f>
        <v>69446</v>
      </c>
      <c r="K6" s="39">
        <f t="shared" ref="K6" si="3">SUM(K7:K8)</f>
        <v>71909</v>
      </c>
      <c r="L6" s="39">
        <f t="shared" ref="L6" si="4">SUM(L7:L8)</f>
        <v>71098</v>
      </c>
      <c r="M6" s="39">
        <f t="shared" ref="M6:O6" si="5">SUM(M7:M8)</f>
        <v>65053</v>
      </c>
      <c r="N6" s="39">
        <f t="shared" si="5"/>
        <v>65178</v>
      </c>
      <c r="O6" s="39">
        <f t="shared" si="5"/>
        <v>61638</v>
      </c>
      <c r="P6" s="39">
        <f>SUM(P7:P8)</f>
        <v>67475</v>
      </c>
      <c r="Q6" s="39">
        <f t="shared" ref="Q6" si="6">SUM(Q7:Q8)</f>
        <v>97471</v>
      </c>
      <c r="R6" s="39">
        <f t="shared" ref="R6:V6" si="7">SUM(R7:R8)</f>
        <v>108258</v>
      </c>
      <c r="S6" s="39">
        <f t="shared" si="7"/>
        <v>80220</v>
      </c>
      <c r="T6" s="39">
        <f t="shared" si="7"/>
        <v>69595</v>
      </c>
      <c r="U6" s="39">
        <f t="shared" si="7"/>
        <v>75557</v>
      </c>
      <c r="V6" s="39">
        <f t="shared" si="7"/>
        <v>73265</v>
      </c>
      <c r="W6" s="39">
        <f t="shared" ref="W6:X6" si="8">SUM(W7:W8)</f>
        <v>64069</v>
      </c>
      <c r="X6" s="39">
        <f t="shared" si="8"/>
        <v>80203</v>
      </c>
      <c r="Y6" s="39">
        <f t="shared" ref="Y6:AF6" si="9">SUM(Y7:Y8)</f>
        <v>94428</v>
      </c>
      <c r="Z6" s="39">
        <f t="shared" si="9"/>
        <v>112368</v>
      </c>
      <c r="AA6" s="39">
        <f t="shared" si="9"/>
        <v>124885</v>
      </c>
      <c r="AB6" s="39">
        <f t="shared" si="9"/>
        <v>113913</v>
      </c>
      <c r="AC6" s="39">
        <f t="shared" si="9"/>
        <v>109161</v>
      </c>
      <c r="AD6" s="39">
        <f t="shared" si="9"/>
        <v>134119</v>
      </c>
      <c r="AE6" s="39">
        <f t="shared" si="9"/>
        <v>121984</v>
      </c>
      <c r="AF6" s="39">
        <f t="shared" si="9"/>
        <v>128274</v>
      </c>
      <c r="AG6" s="39">
        <f t="shared" ref="AG6:AH6" si="10">SUM(AG7:AG8)</f>
        <v>146091</v>
      </c>
      <c r="AH6" s="39">
        <f t="shared" si="10"/>
        <v>125255</v>
      </c>
      <c r="AI6" s="39">
        <f t="shared" ref="AI6:AM6" si="11">SUM(AI7:AI8)</f>
        <v>136958</v>
      </c>
      <c r="AJ6" s="39">
        <f t="shared" si="11"/>
        <v>118235</v>
      </c>
      <c r="AK6" s="39">
        <f t="shared" si="11"/>
        <v>131309</v>
      </c>
      <c r="AL6" s="39">
        <f t="shared" si="11"/>
        <v>139882</v>
      </c>
      <c r="AM6" s="39">
        <f t="shared" si="11"/>
        <v>136823</v>
      </c>
      <c r="AN6" s="39">
        <f t="shared" ref="AN6:AO6" si="12">SUM(AN7:AN8)</f>
        <v>138138</v>
      </c>
      <c r="AO6" s="39">
        <f t="shared" si="12"/>
        <v>152834</v>
      </c>
    </row>
    <row r="7" spans="2:41" ht="12" customHeight="1" x14ac:dyDescent="0.2">
      <c r="B7" s="14"/>
      <c r="C7" s="15" t="s">
        <v>1</v>
      </c>
      <c r="D7" s="6"/>
      <c r="E7" s="6"/>
      <c r="F7" s="6"/>
      <c r="G7" s="6"/>
      <c r="H7" s="6">
        <v>5923</v>
      </c>
      <c r="I7" s="6">
        <v>13925</v>
      </c>
      <c r="J7" s="6">
        <v>7419</v>
      </c>
      <c r="K7" s="6">
        <v>5920</v>
      </c>
      <c r="L7" s="6">
        <v>14480</v>
      </c>
      <c r="M7" s="6">
        <v>7920</v>
      </c>
      <c r="N7" s="6">
        <v>8492</v>
      </c>
      <c r="O7" s="6">
        <v>6480</v>
      </c>
      <c r="P7" s="6">
        <v>16660</v>
      </c>
      <c r="Q7" s="6">
        <v>10433</v>
      </c>
      <c r="R7" s="7">
        <v>9087</v>
      </c>
      <c r="S7" s="7">
        <v>5642</v>
      </c>
      <c r="T7" s="7">
        <v>20929</v>
      </c>
      <c r="U7" s="7">
        <v>9417</v>
      </c>
      <c r="V7" s="7">
        <v>11304</v>
      </c>
      <c r="W7" s="7">
        <v>5777</v>
      </c>
      <c r="X7" s="7">
        <v>21084</v>
      </c>
      <c r="Y7" s="7">
        <v>11182</v>
      </c>
      <c r="Z7" s="7">
        <v>11303</v>
      </c>
      <c r="AA7" s="7">
        <v>15365</v>
      </c>
      <c r="AB7" s="7">
        <v>21910</v>
      </c>
      <c r="AC7" s="7">
        <v>17327</v>
      </c>
      <c r="AD7" s="7">
        <v>14298</v>
      </c>
      <c r="AE7" s="7">
        <v>6311</v>
      </c>
      <c r="AF7" s="7">
        <v>18208</v>
      </c>
      <c r="AG7" s="7">
        <v>14482</v>
      </c>
      <c r="AH7" s="7">
        <v>11944</v>
      </c>
      <c r="AI7" s="7">
        <v>7728</v>
      </c>
      <c r="AJ7" s="7">
        <v>12282</v>
      </c>
      <c r="AK7" s="7">
        <v>10152</v>
      </c>
      <c r="AL7" s="7">
        <v>9941</v>
      </c>
      <c r="AM7" s="7">
        <v>9280</v>
      </c>
      <c r="AN7" s="7">
        <v>21236</v>
      </c>
      <c r="AO7" s="7">
        <v>22386</v>
      </c>
    </row>
    <row r="8" spans="2:41" ht="12" customHeight="1" x14ac:dyDescent="0.2">
      <c r="B8" s="14"/>
      <c r="C8" s="15" t="s">
        <v>2</v>
      </c>
      <c r="D8" s="6"/>
      <c r="E8" s="6"/>
      <c r="F8" s="6"/>
      <c r="G8" s="6"/>
      <c r="H8" s="6">
        <v>46534</v>
      </c>
      <c r="I8" s="6">
        <v>57768</v>
      </c>
      <c r="J8" s="6">
        <v>62027</v>
      </c>
      <c r="K8" s="6">
        <v>65989</v>
      </c>
      <c r="L8" s="6">
        <v>56618</v>
      </c>
      <c r="M8" s="6">
        <v>57133</v>
      </c>
      <c r="N8" s="6">
        <v>56686</v>
      </c>
      <c r="O8" s="6">
        <v>55158</v>
      </c>
      <c r="P8" s="6">
        <v>50815</v>
      </c>
      <c r="Q8" s="6">
        <v>87038</v>
      </c>
      <c r="R8" s="7">
        <v>99171</v>
      </c>
      <c r="S8" s="7">
        <v>74578</v>
      </c>
      <c r="T8" s="7">
        <v>48666</v>
      </c>
      <c r="U8" s="7">
        <v>66140</v>
      </c>
      <c r="V8" s="7">
        <v>61961</v>
      </c>
      <c r="W8" s="7">
        <v>58292</v>
      </c>
      <c r="X8" s="7">
        <v>59119</v>
      </c>
      <c r="Y8" s="7">
        <v>83246</v>
      </c>
      <c r="Z8" s="7">
        <v>101065</v>
      </c>
      <c r="AA8" s="7">
        <v>109520</v>
      </c>
      <c r="AB8" s="7">
        <v>92003</v>
      </c>
      <c r="AC8" s="7">
        <v>91834</v>
      </c>
      <c r="AD8" s="7">
        <v>119821</v>
      </c>
      <c r="AE8" s="7">
        <v>115673</v>
      </c>
      <c r="AF8" s="7">
        <v>110066</v>
      </c>
      <c r="AG8" s="7">
        <v>131609</v>
      </c>
      <c r="AH8" s="7">
        <v>113311</v>
      </c>
      <c r="AI8" s="7">
        <v>129230</v>
      </c>
      <c r="AJ8" s="7">
        <v>105953</v>
      </c>
      <c r="AK8" s="7">
        <v>121157</v>
      </c>
      <c r="AL8" s="7">
        <v>129941</v>
      </c>
      <c r="AM8" s="7">
        <v>127543</v>
      </c>
      <c r="AN8" s="7">
        <v>116902</v>
      </c>
      <c r="AO8" s="7">
        <v>130448</v>
      </c>
    </row>
    <row r="9" spans="2:41" ht="12" customHeight="1" x14ac:dyDescent="0.2">
      <c r="B9" s="130" t="s">
        <v>33</v>
      </c>
      <c r="C9" s="130"/>
      <c r="D9" s="39"/>
      <c r="E9" s="39"/>
      <c r="F9" s="39"/>
      <c r="G9" s="39"/>
      <c r="H9" s="39">
        <f t="shared" ref="H9" si="13">SUM(H10:H11)</f>
        <v>-37435</v>
      </c>
      <c r="I9" s="39">
        <f t="shared" ref="I9" si="14">SUM(I10:I11)</f>
        <v>-47436</v>
      </c>
      <c r="J9" s="39">
        <f t="shared" ref="J9" si="15">SUM(J10:J11)</f>
        <v>-50699</v>
      </c>
      <c r="K9" s="39">
        <f t="shared" ref="K9" si="16">SUM(K10:K11)</f>
        <v>-53575</v>
      </c>
      <c r="L9" s="39">
        <f t="shared" ref="L9" si="17">SUM(L10:L11)</f>
        <v>-46571</v>
      </c>
      <c r="M9" s="39">
        <f t="shared" ref="M9:V9" si="18">SUM(M10:M11)</f>
        <v>-48243</v>
      </c>
      <c r="N9" s="39">
        <f t="shared" si="18"/>
        <v>-52547</v>
      </c>
      <c r="O9" s="39">
        <f t="shared" si="18"/>
        <v>-52562</v>
      </c>
      <c r="P9" s="39">
        <f t="shared" si="18"/>
        <v>-46045</v>
      </c>
      <c r="Q9" s="39">
        <f t="shared" si="18"/>
        <v>-78331</v>
      </c>
      <c r="R9" s="39">
        <f t="shared" si="18"/>
        <v>-90626</v>
      </c>
      <c r="S9" s="39">
        <f t="shared" si="18"/>
        <v>-66967</v>
      </c>
      <c r="T9" s="39">
        <f t="shared" si="18"/>
        <v>-53961</v>
      </c>
      <c r="U9" s="39">
        <f t="shared" si="18"/>
        <v>-69148</v>
      </c>
      <c r="V9" s="39">
        <f t="shared" si="18"/>
        <v>-65357</v>
      </c>
      <c r="W9" s="39">
        <f t="shared" ref="W9:X9" si="19">SUM(W10:W11)</f>
        <v>-62299</v>
      </c>
      <c r="X9" s="39">
        <f t="shared" si="19"/>
        <v>-70322</v>
      </c>
      <c r="Y9" s="39">
        <f t="shared" ref="Y9:AF9" si="20">SUM(Y10:Y11)</f>
        <v>-75961</v>
      </c>
      <c r="Z9" s="39">
        <f t="shared" si="20"/>
        <v>-94590</v>
      </c>
      <c r="AA9" s="39">
        <f t="shared" si="20"/>
        <v>-108862</v>
      </c>
      <c r="AB9" s="39">
        <f t="shared" si="20"/>
        <v>-90176</v>
      </c>
      <c r="AC9" s="39">
        <f t="shared" si="20"/>
        <v>-85404</v>
      </c>
      <c r="AD9" s="39">
        <f t="shared" si="20"/>
        <v>-102706</v>
      </c>
      <c r="AE9" s="39">
        <f t="shared" si="20"/>
        <v>-95172</v>
      </c>
      <c r="AF9" s="39">
        <f t="shared" si="20"/>
        <v>-97116</v>
      </c>
      <c r="AG9" s="39">
        <f t="shared" ref="AG9:AH9" si="21">SUM(AG10:AG11)</f>
        <v>-105429</v>
      </c>
      <c r="AH9" s="39">
        <f t="shared" si="21"/>
        <v>-90098</v>
      </c>
      <c r="AI9" s="39">
        <f t="shared" ref="AI9:AM9" si="22">SUM(AI10:AI11)</f>
        <v>-102218</v>
      </c>
      <c r="AJ9" s="39">
        <f t="shared" si="22"/>
        <v>-89647</v>
      </c>
      <c r="AK9" s="39">
        <f t="shared" si="22"/>
        <v>-93421</v>
      </c>
      <c r="AL9" s="39">
        <f t="shared" si="22"/>
        <v>-100369</v>
      </c>
      <c r="AM9" s="39">
        <f t="shared" si="22"/>
        <v>-116388</v>
      </c>
      <c r="AN9" s="39">
        <f t="shared" ref="AN9:AO9" si="23">SUM(AN10:AN11)</f>
        <v>-101925</v>
      </c>
      <c r="AO9" s="39">
        <f t="shared" si="23"/>
        <v>-116355</v>
      </c>
    </row>
    <row r="10" spans="2:41" ht="12" customHeight="1" x14ac:dyDescent="0.2">
      <c r="B10" s="14"/>
      <c r="C10" s="15" t="s">
        <v>1</v>
      </c>
      <c r="D10" s="6"/>
      <c r="E10" s="6"/>
      <c r="F10" s="6"/>
      <c r="G10" s="6"/>
      <c r="H10" s="6">
        <v>-4554</v>
      </c>
      <c r="I10" s="6">
        <v>-7009</v>
      </c>
      <c r="J10" s="6">
        <v>-6048</v>
      </c>
      <c r="K10" s="6">
        <v>-4576</v>
      </c>
      <c r="L10" s="6">
        <v>-6536</v>
      </c>
      <c r="M10" s="6">
        <v>-6365</v>
      </c>
      <c r="N10" s="6">
        <v>-6901</v>
      </c>
      <c r="O10" s="6">
        <v>-5781</v>
      </c>
      <c r="P10" s="6">
        <v>-8214</v>
      </c>
      <c r="Q10" s="6">
        <v>-8234</v>
      </c>
      <c r="R10" s="7">
        <v>-7491</v>
      </c>
      <c r="S10" s="7">
        <v>-5612</v>
      </c>
      <c r="T10" s="7">
        <v>-12649</v>
      </c>
      <c r="U10" s="7">
        <v>-9254</v>
      </c>
      <c r="V10" s="7">
        <v>-11018</v>
      </c>
      <c r="W10" s="7">
        <v>-5737</v>
      </c>
      <c r="X10" s="7">
        <v>-14147</v>
      </c>
      <c r="Y10" s="7">
        <v>-10587</v>
      </c>
      <c r="Z10" s="7">
        <v>-10199</v>
      </c>
      <c r="AA10" s="7">
        <v>-14630</v>
      </c>
      <c r="AB10" s="7">
        <v>-18997</v>
      </c>
      <c r="AC10" s="7">
        <v>-14589</v>
      </c>
      <c r="AD10" s="7">
        <v>-11842</v>
      </c>
      <c r="AE10" s="7">
        <v>-6272</v>
      </c>
      <c r="AF10" s="7">
        <v>-16048</v>
      </c>
      <c r="AG10" s="7">
        <v>-12353</v>
      </c>
      <c r="AH10" s="7">
        <v>-9430</v>
      </c>
      <c r="AI10" s="7">
        <v>-4581</v>
      </c>
      <c r="AJ10" s="7">
        <v>-10130</v>
      </c>
      <c r="AK10" s="7">
        <v>-6929</v>
      </c>
      <c r="AL10" s="7">
        <v>-7052</v>
      </c>
      <c r="AM10" s="7">
        <v>-6665</v>
      </c>
      <c r="AN10" s="7">
        <v>-17949</v>
      </c>
      <c r="AO10" s="7">
        <v>-22930</v>
      </c>
    </row>
    <row r="11" spans="2:41" ht="12" customHeight="1" x14ac:dyDescent="0.2">
      <c r="B11" s="14"/>
      <c r="C11" s="15" t="s">
        <v>2</v>
      </c>
      <c r="D11" s="6"/>
      <c r="E11" s="6"/>
      <c r="F11" s="6"/>
      <c r="G11" s="6"/>
      <c r="H11" s="6">
        <v>-32881</v>
      </c>
      <c r="I11" s="6">
        <v>-40427</v>
      </c>
      <c r="J11" s="6">
        <v>-44651</v>
      </c>
      <c r="K11" s="6">
        <v>-48999</v>
      </c>
      <c r="L11" s="6">
        <v>-40035</v>
      </c>
      <c r="M11" s="6">
        <v>-41878</v>
      </c>
      <c r="N11" s="6">
        <v>-45646</v>
      </c>
      <c r="O11" s="6">
        <v>-46781</v>
      </c>
      <c r="P11" s="6">
        <v>-37831</v>
      </c>
      <c r="Q11" s="6">
        <v>-70097</v>
      </c>
      <c r="R11" s="7">
        <v>-83135</v>
      </c>
      <c r="S11" s="7">
        <v>-61355</v>
      </c>
      <c r="T11" s="7">
        <v>-41312</v>
      </c>
      <c r="U11" s="7">
        <v>-59894</v>
      </c>
      <c r="V11" s="7">
        <v>-54339</v>
      </c>
      <c r="W11" s="7">
        <v>-56562</v>
      </c>
      <c r="X11" s="7">
        <v>-56175</v>
      </c>
      <c r="Y11" s="7">
        <v>-65374</v>
      </c>
      <c r="Z11" s="7">
        <v>-84391</v>
      </c>
      <c r="AA11" s="7">
        <v>-94232</v>
      </c>
      <c r="AB11" s="7">
        <v>-71179</v>
      </c>
      <c r="AC11" s="7">
        <v>-70815</v>
      </c>
      <c r="AD11" s="7">
        <v>-90864</v>
      </c>
      <c r="AE11" s="7">
        <v>-88900</v>
      </c>
      <c r="AF11" s="7">
        <v>-81068</v>
      </c>
      <c r="AG11" s="7">
        <v>-93076</v>
      </c>
      <c r="AH11" s="7">
        <v>-80668</v>
      </c>
      <c r="AI11" s="7">
        <v>-97637</v>
      </c>
      <c r="AJ11" s="7">
        <v>-79517</v>
      </c>
      <c r="AK11" s="7">
        <v>-86492</v>
      </c>
      <c r="AL11" s="7">
        <v>-93317</v>
      </c>
      <c r="AM11" s="7">
        <v>-109723</v>
      </c>
      <c r="AN11" s="7">
        <v>-83976</v>
      </c>
      <c r="AO11" s="7">
        <v>-93425</v>
      </c>
    </row>
    <row r="12" spans="2:41" ht="12" customHeight="1" x14ac:dyDescent="0.2">
      <c r="B12" s="130" t="s">
        <v>3</v>
      </c>
      <c r="C12" s="130"/>
      <c r="D12" s="39"/>
      <c r="E12" s="39"/>
      <c r="F12" s="39"/>
      <c r="G12" s="39"/>
      <c r="H12" s="39">
        <f t="shared" ref="H12:K12" si="24">H6+H9</f>
        <v>15022</v>
      </c>
      <c r="I12" s="39">
        <f t="shared" si="24"/>
        <v>24257</v>
      </c>
      <c r="J12" s="39">
        <f t="shared" si="24"/>
        <v>18747</v>
      </c>
      <c r="K12" s="39">
        <f t="shared" si="24"/>
        <v>18334</v>
      </c>
      <c r="L12" s="39">
        <f t="shared" ref="L12" si="25">L6+L9</f>
        <v>24527</v>
      </c>
      <c r="M12" s="39">
        <f t="shared" ref="M12:V12" si="26">M6+M9</f>
        <v>16810</v>
      </c>
      <c r="N12" s="39">
        <f t="shared" si="26"/>
        <v>12631</v>
      </c>
      <c r="O12" s="39">
        <f t="shared" si="26"/>
        <v>9076</v>
      </c>
      <c r="P12" s="39">
        <f t="shared" si="26"/>
        <v>21430</v>
      </c>
      <c r="Q12" s="39">
        <f t="shared" si="26"/>
        <v>19140</v>
      </c>
      <c r="R12" s="39">
        <f t="shared" si="26"/>
        <v>17632</v>
      </c>
      <c r="S12" s="39">
        <f t="shared" si="26"/>
        <v>13253</v>
      </c>
      <c r="T12" s="39">
        <f t="shared" si="26"/>
        <v>15634</v>
      </c>
      <c r="U12" s="39">
        <f t="shared" si="26"/>
        <v>6409</v>
      </c>
      <c r="V12" s="39">
        <f t="shared" si="26"/>
        <v>7908</v>
      </c>
      <c r="W12" s="39">
        <f t="shared" ref="W12:X12" si="27">W6+W9</f>
        <v>1770</v>
      </c>
      <c r="X12" s="39">
        <f t="shared" si="27"/>
        <v>9881</v>
      </c>
      <c r="Y12" s="39">
        <f t="shared" ref="Y12:AF12" si="28">Y6+Y9</f>
        <v>18467</v>
      </c>
      <c r="Z12" s="39">
        <f t="shared" si="28"/>
        <v>17778</v>
      </c>
      <c r="AA12" s="39">
        <f t="shared" si="28"/>
        <v>16023</v>
      </c>
      <c r="AB12" s="39">
        <f t="shared" si="28"/>
        <v>23737</v>
      </c>
      <c r="AC12" s="39">
        <f t="shared" si="28"/>
        <v>23757</v>
      </c>
      <c r="AD12" s="39">
        <f t="shared" si="28"/>
        <v>31413</v>
      </c>
      <c r="AE12" s="39">
        <f t="shared" si="28"/>
        <v>26812</v>
      </c>
      <c r="AF12" s="39">
        <f t="shared" si="28"/>
        <v>31158</v>
      </c>
      <c r="AG12" s="39">
        <f t="shared" ref="AG12:AH12" si="29">AG6+AG9</f>
        <v>40662</v>
      </c>
      <c r="AH12" s="39">
        <f t="shared" si="29"/>
        <v>35157</v>
      </c>
      <c r="AI12" s="39">
        <f t="shared" ref="AI12:AM12" si="30">AI6+AI9</f>
        <v>34740</v>
      </c>
      <c r="AJ12" s="39">
        <f t="shared" si="30"/>
        <v>28588</v>
      </c>
      <c r="AK12" s="39">
        <f t="shared" si="30"/>
        <v>37888</v>
      </c>
      <c r="AL12" s="39">
        <f t="shared" si="30"/>
        <v>39513</v>
      </c>
      <c r="AM12" s="39">
        <f t="shared" si="30"/>
        <v>20435</v>
      </c>
      <c r="AN12" s="39">
        <f t="shared" ref="AN12:AO12" si="31">AN6+AN9</f>
        <v>36213</v>
      </c>
      <c r="AO12" s="39">
        <f t="shared" si="31"/>
        <v>36479</v>
      </c>
    </row>
    <row r="13" spans="2:41" ht="12" customHeight="1" x14ac:dyDescent="0.2">
      <c r="B13" s="14"/>
      <c r="C13" s="15" t="s">
        <v>4</v>
      </c>
      <c r="D13" s="6"/>
      <c r="E13" s="6"/>
      <c r="F13" s="6"/>
      <c r="G13" s="6"/>
      <c r="H13" s="6">
        <v>-2120</v>
      </c>
      <c r="I13" s="8">
        <v>-2938</v>
      </c>
      <c r="J13" s="8">
        <v>-2554</v>
      </c>
      <c r="K13" s="6">
        <v>-3071</v>
      </c>
      <c r="L13" s="8">
        <v>-2087</v>
      </c>
      <c r="M13" s="8">
        <v>-3078</v>
      </c>
      <c r="N13" s="8">
        <v>-2708</v>
      </c>
      <c r="O13" s="6">
        <v>-2951</v>
      </c>
      <c r="P13" s="8">
        <v>-2229</v>
      </c>
      <c r="Q13" s="8">
        <v>-2070</v>
      </c>
      <c r="R13" s="8">
        <v>-1902</v>
      </c>
      <c r="S13" s="8">
        <v>-2212</v>
      </c>
      <c r="T13" s="8">
        <v>-1620</v>
      </c>
      <c r="U13" s="7">
        <v>-1675</v>
      </c>
      <c r="V13" s="9">
        <v>-2110</v>
      </c>
      <c r="W13" s="9">
        <v>-2422</v>
      </c>
      <c r="X13" s="9">
        <v>-2602</v>
      </c>
      <c r="Y13" s="9">
        <v>-3684</v>
      </c>
      <c r="Z13" s="9">
        <v>-2515</v>
      </c>
      <c r="AA13" s="9">
        <v>-3633</v>
      </c>
      <c r="AB13" s="9">
        <v>-4359</v>
      </c>
      <c r="AC13" s="9">
        <v>-3617</v>
      </c>
      <c r="AD13" s="9">
        <v>-3547</v>
      </c>
      <c r="AE13" s="9">
        <v>-4713</v>
      </c>
      <c r="AF13" s="9">
        <v>-4530</v>
      </c>
      <c r="AG13" s="9">
        <v>-5675</v>
      </c>
      <c r="AH13" s="7">
        <v>-3867</v>
      </c>
      <c r="AI13" s="7">
        <v>-5771</v>
      </c>
      <c r="AJ13" s="7">
        <v>-4253</v>
      </c>
      <c r="AK13" s="7">
        <v>-6391</v>
      </c>
      <c r="AL13" s="7">
        <v>-5502</v>
      </c>
      <c r="AM13" s="7">
        <v>-6957</v>
      </c>
      <c r="AN13" s="7">
        <v>-6062</v>
      </c>
      <c r="AO13" s="7">
        <v>-6633</v>
      </c>
    </row>
    <row r="14" spans="2:41" ht="12" customHeight="1" x14ac:dyDescent="0.2">
      <c r="B14" s="14"/>
      <c r="C14" s="15" t="s">
        <v>5</v>
      </c>
      <c r="D14" s="6"/>
      <c r="E14" s="6"/>
      <c r="F14" s="6"/>
      <c r="G14" s="6"/>
      <c r="H14" s="6">
        <v>-9099</v>
      </c>
      <c r="I14" s="8">
        <v>-9521</v>
      </c>
      <c r="J14" s="8">
        <v>-8873</v>
      </c>
      <c r="K14" s="6">
        <v>-10924</v>
      </c>
      <c r="L14" s="8">
        <v>-10092</v>
      </c>
      <c r="M14" s="8">
        <v>-10977</v>
      </c>
      <c r="N14" s="8">
        <v>-9102</v>
      </c>
      <c r="O14" s="6">
        <v>-9801</v>
      </c>
      <c r="P14" s="8">
        <v>-10088</v>
      </c>
      <c r="Q14" s="8">
        <v>-10383</v>
      </c>
      <c r="R14" s="8">
        <v>-9368</v>
      </c>
      <c r="S14" s="8">
        <v>-9965</v>
      </c>
      <c r="T14" s="8">
        <v>-10233</v>
      </c>
      <c r="U14" s="7">
        <v>-9583</v>
      </c>
      <c r="V14" s="9">
        <v>-8264</v>
      </c>
      <c r="W14" s="9">
        <v>-10052</v>
      </c>
      <c r="X14" s="9">
        <v>-13263</v>
      </c>
      <c r="Y14" s="9">
        <v>-13463</v>
      </c>
      <c r="Z14" s="9">
        <v>-10829</v>
      </c>
      <c r="AA14" s="9">
        <v>-11064</v>
      </c>
      <c r="AB14" s="9">
        <v>-14854</v>
      </c>
      <c r="AC14" s="9">
        <v>-14693</v>
      </c>
      <c r="AD14" s="9">
        <v>-15579</v>
      </c>
      <c r="AE14" s="9">
        <v>-14735</v>
      </c>
      <c r="AF14" s="9">
        <v>-16326</v>
      </c>
      <c r="AG14" s="9">
        <v>-17385</v>
      </c>
      <c r="AH14" s="7">
        <v>-15266</v>
      </c>
      <c r="AI14" s="7">
        <v>-15031</v>
      </c>
      <c r="AJ14" s="7">
        <v>-17973</v>
      </c>
      <c r="AK14" s="7">
        <v>-17688</v>
      </c>
      <c r="AL14" s="7">
        <v>-16951</v>
      </c>
      <c r="AM14" s="7">
        <v>-20245</v>
      </c>
      <c r="AN14" s="7">
        <v>-16621</v>
      </c>
      <c r="AO14" s="7">
        <v>-16307</v>
      </c>
    </row>
    <row r="15" spans="2:41" ht="12" customHeight="1" x14ac:dyDescent="0.2">
      <c r="B15" s="130" t="s">
        <v>6</v>
      </c>
      <c r="C15" s="130"/>
      <c r="D15" s="39"/>
      <c r="E15" s="39"/>
      <c r="F15" s="39"/>
      <c r="G15" s="39"/>
      <c r="H15" s="39">
        <f t="shared" ref="H15" si="32">SUM(H12:H14)</f>
        <v>3803</v>
      </c>
      <c r="I15" s="39">
        <f t="shared" ref="I15" si="33">SUM(I12:I14)</f>
        <v>11798</v>
      </c>
      <c r="J15" s="39">
        <f t="shared" ref="J15" si="34">SUM(J12:J14)</f>
        <v>7320</v>
      </c>
      <c r="K15" s="39">
        <f t="shared" ref="K15" si="35">SUM(K12:K14)</f>
        <v>4339</v>
      </c>
      <c r="L15" s="39">
        <f t="shared" ref="L15" si="36">SUM(L12:L14)</f>
        <v>12348</v>
      </c>
      <c r="M15" s="39">
        <f t="shared" ref="M15:R15" si="37">SUM(M12:M14)</f>
        <v>2755</v>
      </c>
      <c r="N15" s="39">
        <f t="shared" si="37"/>
        <v>821</v>
      </c>
      <c r="O15" s="39">
        <f t="shared" si="37"/>
        <v>-3676</v>
      </c>
      <c r="P15" s="39">
        <f t="shared" si="37"/>
        <v>9113</v>
      </c>
      <c r="Q15" s="39">
        <f t="shared" si="37"/>
        <v>6687</v>
      </c>
      <c r="R15" s="39">
        <f t="shared" si="37"/>
        <v>6362</v>
      </c>
      <c r="S15" s="39">
        <f t="shared" ref="S15:T15" si="38">SUM(S12:S14)</f>
        <v>1076</v>
      </c>
      <c r="T15" s="39">
        <f t="shared" si="38"/>
        <v>3781</v>
      </c>
      <c r="U15" s="39">
        <f t="shared" ref="U15:V15" si="39">SUM(U12:U14)</f>
        <v>-4849</v>
      </c>
      <c r="V15" s="39">
        <f t="shared" si="39"/>
        <v>-2466</v>
      </c>
      <c r="W15" s="39">
        <f t="shared" ref="W15:X15" si="40">SUM(W12:W14)</f>
        <v>-10704</v>
      </c>
      <c r="X15" s="39">
        <f t="shared" si="40"/>
        <v>-5984</v>
      </c>
      <c r="Y15" s="39">
        <f t="shared" ref="Y15:Z15" si="41">SUM(Y12:Y14)</f>
        <v>1320</v>
      </c>
      <c r="Z15" s="39">
        <f t="shared" si="41"/>
        <v>4434</v>
      </c>
      <c r="AA15" s="39">
        <f t="shared" ref="AA15:AB15" si="42">SUM(AA12:AA14)</f>
        <v>1326</v>
      </c>
      <c r="AB15" s="39">
        <f t="shared" si="42"/>
        <v>4524</v>
      </c>
      <c r="AC15" s="39">
        <f t="shared" ref="AC15:AD15" si="43">SUM(AC12:AC14)</f>
        <v>5447</v>
      </c>
      <c r="AD15" s="39">
        <f t="shared" si="43"/>
        <v>12287</v>
      </c>
      <c r="AE15" s="39">
        <f t="shared" ref="AE15:AF15" si="44">SUM(AE12:AE14)</f>
        <v>7364</v>
      </c>
      <c r="AF15" s="39">
        <f t="shared" si="44"/>
        <v>10302</v>
      </c>
      <c r="AG15" s="39">
        <f t="shared" ref="AG15:AH15" si="45">SUM(AG12:AG14)</f>
        <v>17602</v>
      </c>
      <c r="AH15" s="39">
        <f t="shared" si="45"/>
        <v>16024</v>
      </c>
      <c r="AI15" s="39">
        <f t="shared" ref="AI15:AJ15" si="46">SUM(AI12:AI14)</f>
        <v>13938</v>
      </c>
      <c r="AJ15" s="39">
        <f t="shared" si="46"/>
        <v>6362</v>
      </c>
      <c r="AK15" s="39">
        <f t="shared" ref="AK15:AL15" si="47">SUM(AK12:AK14)</f>
        <v>13809</v>
      </c>
      <c r="AL15" s="39">
        <f t="shared" si="47"/>
        <v>17060</v>
      </c>
      <c r="AM15" s="39">
        <f t="shared" ref="AM15:AO15" si="48">SUM(AM12:AM14)</f>
        <v>-6767</v>
      </c>
      <c r="AN15" s="39">
        <f t="shared" si="48"/>
        <v>13530</v>
      </c>
      <c r="AO15" s="39">
        <f t="shared" si="48"/>
        <v>13539</v>
      </c>
    </row>
    <row r="16" spans="2:41" ht="12" customHeight="1" x14ac:dyDescent="0.2">
      <c r="B16" s="130" t="s">
        <v>295</v>
      </c>
      <c r="C16" s="13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>
        <v>461</v>
      </c>
      <c r="AJ16" s="39">
        <v>-55</v>
      </c>
      <c r="AK16" s="39">
        <v>76</v>
      </c>
      <c r="AL16" s="39">
        <v>3</v>
      </c>
      <c r="AM16" s="39">
        <v>-64</v>
      </c>
      <c r="AN16" s="39">
        <v>2</v>
      </c>
      <c r="AO16" s="39">
        <v>-192</v>
      </c>
    </row>
    <row r="17" spans="2:49" ht="12" customHeight="1" x14ac:dyDescent="0.2">
      <c r="B17" s="130" t="s">
        <v>34</v>
      </c>
      <c r="C17" s="130"/>
      <c r="D17" s="39"/>
      <c r="E17" s="39"/>
      <c r="F17" s="39"/>
      <c r="G17" s="39"/>
      <c r="H17" s="39">
        <f t="shared" ref="H17" si="49">SUM(H18:H19)</f>
        <v>-335</v>
      </c>
      <c r="I17" s="39">
        <f t="shared" ref="I17" si="50">SUM(I18:I19)</f>
        <v>-534</v>
      </c>
      <c r="J17" s="39">
        <f t="shared" ref="J17" si="51">SUM(J18:J19)</f>
        <v>-996.6183400000001</v>
      </c>
      <c r="K17" s="39">
        <f t="shared" ref="K17" si="52">SUM(K18:K19)</f>
        <v>-146.38165999999956</v>
      </c>
      <c r="L17" s="39">
        <f t="shared" ref="L17" si="53">SUM(L18:L19)</f>
        <v>-412.03632000000005</v>
      </c>
      <c r="M17" s="39">
        <f t="shared" ref="M17:R17" si="54">SUM(M18:M19)</f>
        <v>-187</v>
      </c>
      <c r="N17" s="39">
        <f t="shared" si="54"/>
        <v>-526.99999999999898</v>
      </c>
      <c r="O17" s="39">
        <f t="shared" si="54"/>
        <v>1087.9999999999991</v>
      </c>
      <c r="P17" s="39">
        <f t="shared" si="54"/>
        <v>-66</v>
      </c>
      <c r="Q17" s="39">
        <f t="shared" si="54"/>
        <v>-871</v>
      </c>
      <c r="R17" s="39">
        <f t="shared" si="54"/>
        <v>473.91235</v>
      </c>
      <c r="S17" s="39">
        <f t="shared" ref="S17:T17" si="55">SUM(S18:S19)</f>
        <v>1193.0876499999999</v>
      </c>
      <c r="T17" s="39">
        <f t="shared" si="55"/>
        <v>1082.7496799999999</v>
      </c>
      <c r="U17" s="39">
        <f t="shared" ref="U17:V17" si="56">SUM(U18:U19)</f>
        <v>451.2503200000001</v>
      </c>
      <c r="V17" s="39">
        <f t="shared" si="56"/>
        <v>695</v>
      </c>
      <c r="W17" s="39">
        <f t="shared" ref="W17:X17" si="57">SUM(W18:W19)</f>
        <v>1645.0000000000011</v>
      </c>
      <c r="X17" s="39">
        <f t="shared" si="57"/>
        <v>570.84675000000016</v>
      </c>
      <c r="Y17" s="39">
        <f t="shared" ref="Y17:Z17" si="58">SUM(Y18:Y19)</f>
        <v>78</v>
      </c>
      <c r="Z17" s="39">
        <f t="shared" si="58"/>
        <v>-398.81124000000011</v>
      </c>
      <c r="AA17" s="39">
        <f t="shared" ref="AA17:AB17" si="59">SUM(AA18:AA19)</f>
        <v>256.96448999999984</v>
      </c>
      <c r="AB17" s="39">
        <f t="shared" si="59"/>
        <v>-491</v>
      </c>
      <c r="AC17" s="39">
        <f t="shared" ref="AC17:AD17" si="60">SUM(AC18:AC19)</f>
        <v>174</v>
      </c>
      <c r="AD17" s="39">
        <f t="shared" si="60"/>
        <v>575</v>
      </c>
      <c r="AE17" s="39">
        <f t="shared" ref="AE17:AF17" si="61">SUM(AE18:AE19)</f>
        <v>13</v>
      </c>
      <c r="AF17" s="39">
        <f t="shared" si="61"/>
        <v>-295</v>
      </c>
      <c r="AG17" s="39">
        <f t="shared" ref="AG17:AH17" si="62">SUM(AG18:AG19)</f>
        <v>-588</v>
      </c>
      <c r="AH17" s="39">
        <f t="shared" si="62"/>
        <v>-231</v>
      </c>
      <c r="AI17" s="39">
        <f t="shared" ref="AI17:AJ17" si="63">SUM(AI18:AI19)</f>
        <v>-3787</v>
      </c>
      <c r="AJ17" s="39">
        <f t="shared" si="63"/>
        <v>1801</v>
      </c>
      <c r="AK17" s="39">
        <f t="shared" ref="AK17:AL17" si="64">SUM(AK18:AK19)</f>
        <v>-74</v>
      </c>
      <c r="AL17" s="39">
        <f t="shared" si="64"/>
        <v>288</v>
      </c>
      <c r="AM17" s="39">
        <f t="shared" ref="AM17:AO17" si="65">SUM(AM18:AM19)</f>
        <v>17274</v>
      </c>
      <c r="AN17" s="39">
        <f t="shared" si="65"/>
        <v>-219</v>
      </c>
      <c r="AO17" s="39">
        <f t="shared" si="65"/>
        <v>-1256</v>
      </c>
    </row>
    <row r="18" spans="2:49" ht="12" customHeight="1" x14ac:dyDescent="0.2">
      <c r="B18" s="16"/>
      <c r="C18" s="17" t="s">
        <v>35</v>
      </c>
      <c r="D18" s="6"/>
      <c r="E18" s="6"/>
      <c r="F18" s="6"/>
      <c r="G18" s="6"/>
      <c r="H18" s="6">
        <v>188</v>
      </c>
      <c r="I18" s="9">
        <v>215</v>
      </c>
      <c r="J18" s="9">
        <v>183.26707999999996</v>
      </c>
      <c r="K18" s="6">
        <v>596.73291999999992</v>
      </c>
      <c r="L18" s="9">
        <f>87208.94/1000</f>
        <v>87.208939999999998</v>
      </c>
      <c r="M18" s="9">
        <v>392.75473999999997</v>
      </c>
      <c r="N18" s="9">
        <v>123.0272299999998</v>
      </c>
      <c r="O18" s="9">
        <v>1193.7275100000002</v>
      </c>
      <c r="P18" s="9">
        <v>189</v>
      </c>
      <c r="Q18" s="9">
        <v>135</v>
      </c>
      <c r="R18" s="9">
        <v>123.81604999999996</v>
      </c>
      <c r="S18" s="9">
        <v>1504.1839500000001</v>
      </c>
      <c r="T18" s="9">
        <f>2103742.75/1000</f>
        <v>2103.7427499999999</v>
      </c>
      <c r="U18" s="7">
        <v>-44.742749999999887</v>
      </c>
      <c r="V18" s="9">
        <f>743.49188-0.90614000000005</f>
        <v>742.58573999999999</v>
      </c>
      <c r="W18" s="9">
        <v>1904.4142600000011</v>
      </c>
      <c r="X18" s="9">
        <v>917.44745000000012</v>
      </c>
      <c r="Y18" s="9">
        <v>238</v>
      </c>
      <c r="Z18" s="9">
        <v>532.98003999999992</v>
      </c>
      <c r="AA18" s="9">
        <v>-87.427490000000034</v>
      </c>
      <c r="AB18" s="9">
        <v>76</v>
      </c>
      <c r="AC18" s="9">
        <v>396</v>
      </c>
      <c r="AD18" s="9">
        <v>1172</v>
      </c>
      <c r="AE18" s="9">
        <v>227</v>
      </c>
      <c r="AF18" s="9">
        <v>123</v>
      </c>
      <c r="AG18" s="9">
        <v>349</v>
      </c>
      <c r="AH18" s="7">
        <v>117</v>
      </c>
      <c r="AI18" s="7">
        <v>944</v>
      </c>
      <c r="AJ18" s="7">
        <v>1898</v>
      </c>
      <c r="AK18" s="7">
        <v>606</v>
      </c>
      <c r="AL18" s="7">
        <v>569</v>
      </c>
      <c r="AM18" s="7">
        <v>17328</v>
      </c>
      <c r="AN18" s="7">
        <v>147</v>
      </c>
      <c r="AO18" s="7">
        <v>1065</v>
      </c>
    </row>
    <row r="19" spans="2:49" ht="12" customHeight="1" x14ac:dyDescent="0.2">
      <c r="B19" s="16"/>
      <c r="C19" s="17" t="s">
        <v>36</v>
      </c>
      <c r="D19" s="6"/>
      <c r="E19" s="6"/>
      <c r="F19" s="6"/>
      <c r="G19" s="6"/>
      <c r="H19" s="6">
        <v>-523</v>
      </c>
      <c r="I19" s="9">
        <v>-749</v>
      </c>
      <c r="J19" s="9">
        <v>-1179.8854200000001</v>
      </c>
      <c r="K19" s="6">
        <v>-743.11457999999948</v>
      </c>
      <c r="L19" s="9">
        <f>-499245.26/1000</f>
        <v>-499.24526000000003</v>
      </c>
      <c r="M19" s="9">
        <v>-579.75473999999997</v>
      </c>
      <c r="N19" s="9">
        <v>-650.02722999999878</v>
      </c>
      <c r="O19" s="9">
        <v>-105.72751000000108</v>
      </c>
      <c r="P19" s="9">
        <v>-255</v>
      </c>
      <c r="Q19" s="9">
        <v>-1006</v>
      </c>
      <c r="R19" s="9">
        <v>350.09630000000004</v>
      </c>
      <c r="S19" s="9">
        <v>-311.0963000000001</v>
      </c>
      <c r="T19" s="9">
        <f>-1020993.07/1000</f>
        <v>-1020.99307</v>
      </c>
      <c r="U19" s="7">
        <v>495.99306999999999</v>
      </c>
      <c r="V19" s="9">
        <v>-47.585739999999987</v>
      </c>
      <c r="W19" s="9">
        <v>-259.41426000000007</v>
      </c>
      <c r="X19" s="9">
        <v>-346.60069999999996</v>
      </c>
      <c r="Y19" s="9">
        <v>-160</v>
      </c>
      <c r="Z19" s="9">
        <f>-931.29128-0.5</f>
        <v>-931.79128000000003</v>
      </c>
      <c r="AA19" s="9">
        <v>344.39197999999988</v>
      </c>
      <c r="AB19" s="9">
        <v>-567</v>
      </c>
      <c r="AC19" s="9">
        <v>-222</v>
      </c>
      <c r="AD19" s="9">
        <v>-597</v>
      </c>
      <c r="AE19" s="9">
        <v>-214</v>
      </c>
      <c r="AF19" s="9">
        <v>-418</v>
      </c>
      <c r="AG19" s="9">
        <v>-937</v>
      </c>
      <c r="AH19" s="7">
        <v>-348</v>
      </c>
      <c r="AI19" s="7">
        <v>-4731</v>
      </c>
      <c r="AJ19" s="7">
        <v>-97</v>
      </c>
      <c r="AK19" s="7">
        <v>-680</v>
      </c>
      <c r="AL19" s="7">
        <v>-281</v>
      </c>
      <c r="AM19" s="7">
        <v>-54</v>
      </c>
      <c r="AN19" s="7">
        <v>-366</v>
      </c>
      <c r="AO19" s="7">
        <v>-2321</v>
      </c>
    </row>
    <row r="20" spans="2:49" s="10" customFormat="1" ht="12" customHeight="1" x14ac:dyDescent="0.2">
      <c r="B20" s="133" t="s">
        <v>7</v>
      </c>
      <c r="C20" s="134"/>
      <c r="D20" s="6"/>
      <c r="E20" s="6"/>
      <c r="F20" s="6"/>
      <c r="G20" s="6"/>
      <c r="H20" s="6">
        <v>0</v>
      </c>
      <c r="I20" s="5"/>
      <c r="J20" s="5">
        <v>0</v>
      </c>
      <c r="K20" s="6">
        <v>0</v>
      </c>
      <c r="L20" s="5">
        <v>0</v>
      </c>
      <c r="M20" s="5"/>
      <c r="N20" s="5">
        <v>0</v>
      </c>
      <c r="O20" s="6">
        <v>0</v>
      </c>
      <c r="P20" s="5">
        <v>0</v>
      </c>
      <c r="Q20" s="5"/>
      <c r="R20" s="5">
        <v>0</v>
      </c>
      <c r="S20" s="5">
        <v>0</v>
      </c>
      <c r="T20" s="5">
        <v>0</v>
      </c>
      <c r="U20" s="7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/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7">
        <v>0</v>
      </c>
      <c r="AI20" s="7">
        <v>0</v>
      </c>
      <c r="AJ20" s="7"/>
      <c r="AK20" s="7">
        <v>0</v>
      </c>
      <c r="AL20" s="7">
        <v>0</v>
      </c>
      <c r="AM20" s="7">
        <v>0</v>
      </c>
      <c r="AN20" s="7"/>
      <c r="AO20" s="7">
        <v>0</v>
      </c>
      <c r="AP20" s="3"/>
      <c r="AQ20" s="3"/>
      <c r="AS20" s="3"/>
      <c r="AT20" s="3"/>
      <c r="AW20" s="3"/>
    </row>
    <row r="21" spans="2:49" s="10" customFormat="1" ht="12" customHeight="1" x14ac:dyDescent="0.2">
      <c r="B21" s="133" t="s">
        <v>27</v>
      </c>
      <c r="C21" s="134"/>
      <c r="D21" s="6"/>
      <c r="E21" s="6"/>
      <c r="F21" s="6"/>
      <c r="G21" s="6"/>
      <c r="H21" s="6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7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3"/>
      <c r="AQ21" s="3"/>
      <c r="AT21" s="3"/>
      <c r="AW21" s="3"/>
    </row>
    <row r="22" spans="2:49" ht="12" customHeight="1" x14ac:dyDescent="0.2">
      <c r="B22" s="130" t="s">
        <v>8</v>
      </c>
      <c r="C22" s="130"/>
      <c r="D22" s="39"/>
      <c r="E22" s="39"/>
      <c r="F22" s="39"/>
      <c r="G22" s="39"/>
      <c r="H22" s="39">
        <f t="shared" ref="H22:R22" si="66">SUM(H15:H17)+H20+H21</f>
        <v>3468</v>
      </c>
      <c r="I22" s="39">
        <f t="shared" si="66"/>
        <v>11264</v>
      </c>
      <c r="J22" s="39">
        <f t="shared" si="66"/>
        <v>6323.38166</v>
      </c>
      <c r="K22" s="39">
        <f t="shared" si="66"/>
        <v>4192.6183400000009</v>
      </c>
      <c r="L22" s="39">
        <f t="shared" si="66"/>
        <v>11935.963680000001</v>
      </c>
      <c r="M22" s="39">
        <f t="shared" si="66"/>
        <v>2568</v>
      </c>
      <c r="N22" s="39">
        <f t="shared" si="66"/>
        <v>294.00000000000102</v>
      </c>
      <c r="O22" s="39">
        <f t="shared" si="66"/>
        <v>-2588.0000000000009</v>
      </c>
      <c r="P22" s="39">
        <f t="shared" si="66"/>
        <v>9047</v>
      </c>
      <c r="Q22" s="39">
        <f t="shared" si="66"/>
        <v>5816</v>
      </c>
      <c r="R22" s="39">
        <f t="shared" si="66"/>
        <v>6835.9123499999996</v>
      </c>
      <c r="S22" s="39">
        <f t="shared" ref="S22:T22" si="67">SUM(S15:S17)+S20+S21</f>
        <v>2269.0876499999999</v>
      </c>
      <c r="T22" s="39">
        <f t="shared" si="67"/>
        <v>4863.7496799999999</v>
      </c>
      <c r="U22" s="39">
        <f t="shared" ref="U22:V22" si="68">SUM(U15:U17)+U20+U21</f>
        <v>-4397.7496799999999</v>
      </c>
      <c r="V22" s="39">
        <f t="shared" si="68"/>
        <v>-1771</v>
      </c>
      <c r="W22" s="39">
        <f t="shared" ref="W22:X22" si="69">SUM(W15:W17)+W20+W21</f>
        <v>-9058.9999999999982</v>
      </c>
      <c r="X22" s="39">
        <f t="shared" si="69"/>
        <v>-5413.1532499999994</v>
      </c>
      <c r="Y22" s="39">
        <f t="shared" ref="Y22:Z22" si="70">SUM(Y15:Y17)+Y20+Y21</f>
        <v>1398</v>
      </c>
      <c r="Z22" s="39">
        <f t="shared" si="70"/>
        <v>4035.18876</v>
      </c>
      <c r="AA22" s="39">
        <f t="shared" ref="AA22:AB22" si="71">SUM(AA15:AA17)+AA20+AA21</f>
        <v>1582.9644899999998</v>
      </c>
      <c r="AB22" s="39">
        <f t="shared" si="71"/>
        <v>4033</v>
      </c>
      <c r="AC22" s="39">
        <f t="shared" ref="AC22:AD22" si="72">SUM(AC15:AC17)+AC20+AC21</f>
        <v>5621</v>
      </c>
      <c r="AD22" s="39">
        <f t="shared" si="72"/>
        <v>12862</v>
      </c>
      <c r="AE22" s="39">
        <f t="shared" ref="AE22:AF22" si="73">SUM(AE15:AE17)+AE20+AE21</f>
        <v>7377</v>
      </c>
      <c r="AF22" s="39">
        <f t="shared" si="73"/>
        <v>10007</v>
      </c>
      <c r="AG22" s="39">
        <f t="shared" ref="AG22:AH22" si="74">SUM(AG15:AG17)+AG20+AG21</f>
        <v>17014</v>
      </c>
      <c r="AH22" s="39">
        <f t="shared" si="74"/>
        <v>15793</v>
      </c>
      <c r="AI22" s="39">
        <f t="shared" ref="AI22:AJ22" si="75">SUM(AI15:AI17)+AI20+AI21</f>
        <v>10612</v>
      </c>
      <c r="AJ22" s="39">
        <f t="shared" si="75"/>
        <v>8108</v>
      </c>
      <c r="AK22" s="39">
        <f t="shared" ref="AK22:AL22" si="76">SUM(AK15:AK17)+AK20+AK21</f>
        <v>13811</v>
      </c>
      <c r="AL22" s="39">
        <f t="shared" si="76"/>
        <v>17351</v>
      </c>
      <c r="AM22" s="39">
        <f t="shared" ref="AM22:AN22" si="77">SUM(AM15:AM17)+AM20+AM21</f>
        <v>10443</v>
      </c>
      <c r="AN22" s="39">
        <f t="shared" si="77"/>
        <v>13313</v>
      </c>
      <c r="AO22" s="39">
        <f t="shared" ref="AO22" si="78">SUM(AO15:AO17)+AO20+AO21</f>
        <v>12091</v>
      </c>
      <c r="AS22" s="10"/>
    </row>
    <row r="23" spans="2:49" ht="12" customHeight="1" x14ac:dyDescent="0.2">
      <c r="B23" s="130" t="s">
        <v>37</v>
      </c>
      <c r="C23" s="130"/>
      <c r="D23" s="39"/>
      <c r="E23" s="39"/>
      <c r="F23" s="39"/>
      <c r="G23" s="39"/>
      <c r="H23" s="39">
        <f t="shared" ref="H23" si="79">SUM(H24:H25)</f>
        <v>4915</v>
      </c>
      <c r="I23" s="39">
        <f t="shared" ref="I23" si="80">SUM(I24:I25)</f>
        <v>34386</v>
      </c>
      <c r="J23" s="39">
        <f t="shared" ref="J23" si="81">SUM(J24:J25)</f>
        <v>6451.9194200000038</v>
      </c>
      <c r="K23" s="39">
        <f t="shared" ref="K23" si="82">SUM(K24:K25)</f>
        <v>1282.0805799999944</v>
      </c>
      <c r="L23" s="39">
        <f t="shared" ref="L23" si="83">SUM(L24:L25)</f>
        <v>533.00000000000011</v>
      </c>
      <c r="M23" s="39">
        <f t="shared" ref="M23:R23" si="84">SUM(M24:M25)</f>
        <v>38819</v>
      </c>
      <c r="N23" s="39">
        <f t="shared" si="84"/>
        <v>-146.82302999999263</v>
      </c>
      <c r="O23" s="39">
        <f t="shared" si="84"/>
        <v>3102.8230299999964</v>
      </c>
      <c r="P23" s="39">
        <f t="shared" si="84"/>
        <v>383</v>
      </c>
      <c r="Q23" s="39">
        <f t="shared" si="84"/>
        <v>29596</v>
      </c>
      <c r="R23" s="39">
        <f t="shared" si="84"/>
        <v>2390.0946400000012</v>
      </c>
      <c r="S23" s="39">
        <f t="shared" ref="S23:T23" si="85">SUM(S24:S25)</f>
        <v>272.1592099999923</v>
      </c>
      <c r="T23" s="39">
        <f t="shared" si="85"/>
        <v>-1250.76909</v>
      </c>
      <c r="U23" s="39">
        <f t="shared" ref="U23:V23" si="86">SUM(U24:U25)</f>
        <v>31307.769090000002</v>
      </c>
      <c r="V23" s="39">
        <f t="shared" si="86"/>
        <v>1050.0000000000025</v>
      </c>
      <c r="W23" s="39">
        <f t="shared" ref="W23:X23" si="87">SUM(W24:W25)</f>
        <v>849.00000000000489</v>
      </c>
      <c r="X23" s="39">
        <f t="shared" si="87"/>
        <v>13305.153249999999</v>
      </c>
      <c r="Y23" s="39">
        <f t="shared" ref="Y23:Z23" si="88">SUM(Y24:Y25)</f>
        <v>13118</v>
      </c>
      <c r="Z23" s="39">
        <f t="shared" si="88"/>
        <v>-2646.2443000000021</v>
      </c>
      <c r="AA23" s="39">
        <f t="shared" ref="AA23:AB23" si="89">SUM(AA24:AA25)</f>
        <v>633.09105000000091</v>
      </c>
      <c r="AB23" s="39">
        <f t="shared" si="89"/>
        <v>4433</v>
      </c>
      <c r="AC23" s="39">
        <f t="shared" ref="AC23:AD23" si="90">SUM(AC24:AC25)</f>
        <v>1516</v>
      </c>
      <c r="AD23" s="39">
        <f t="shared" si="90"/>
        <v>2983</v>
      </c>
      <c r="AE23" s="39">
        <f t="shared" ref="AE23:AF23" si="91">SUM(AE24:AE25)</f>
        <v>353</v>
      </c>
      <c r="AF23" s="39">
        <f t="shared" si="91"/>
        <v>-845</v>
      </c>
      <c r="AG23" s="39">
        <f t="shared" ref="AG23:AH23" si="92">SUM(AG24:AG25)</f>
        <v>4128</v>
      </c>
      <c r="AH23" s="39">
        <f t="shared" si="92"/>
        <v>8706</v>
      </c>
      <c r="AI23" s="39">
        <f t="shared" ref="AI23:AJ23" si="93">SUM(AI24:AI25)</f>
        <v>1148</v>
      </c>
      <c r="AJ23" s="39">
        <f t="shared" si="93"/>
        <v>295</v>
      </c>
      <c r="AK23" s="39">
        <f t="shared" ref="AK23:AL23" si="94">SUM(AK24:AK25)</f>
        <v>5080</v>
      </c>
      <c r="AL23" s="39">
        <f t="shared" si="94"/>
        <v>3798</v>
      </c>
      <c r="AM23" s="39">
        <f t="shared" ref="AM23:AN23" si="95">SUM(AM24:AM25)</f>
        <v>-1312</v>
      </c>
      <c r="AN23" s="39">
        <f t="shared" si="95"/>
        <v>-1151</v>
      </c>
      <c r="AO23" s="39">
        <f t="shared" ref="AO23" si="96">SUM(AO24:AO25)</f>
        <v>2611</v>
      </c>
    </row>
    <row r="24" spans="2:49" ht="12" customHeight="1" x14ac:dyDescent="0.2">
      <c r="B24" s="16"/>
      <c r="C24" s="17" t="s">
        <v>35</v>
      </c>
      <c r="D24" s="6"/>
      <c r="E24" s="6"/>
      <c r="F24" s="6"/>
      <c r="G24" s="6"/>
      <c r="H24" s="6">
        <v>6393.4310999999998</v>
      </c>
      <c r="I24" s="9">
        <v>35332.568899999998</v>
      </c>
      <c r="J24" s="9">
        <v>6635.3565500000041</v>
      </c>
      <c r="K24" s="6">
        <v>1330.2123499999943</v>
      </c>
      <c r="L24" s="9">
        <v>1192.2943500000001</v>
      </c>
      <c r="M24" s="9">
        <v>39308.705650000004</v>
      </c>
      <c r="N24" s="9">
        <v>330.7646800000075</v>
      </c>
      <c r="O24" s="9">
        <v>3622.940969999996</v>
      </c>
      <c r="P24" s="9">
        <v>1058</v>
      </c>
      <c r="Q24" s="9">
        <v>29610</v>
      </c>
      <c r="R24" s="9">
        <v>2701.4115200000015</v>
      </c>
      <c r="S24" s="9">
        <v>613.84232999999222</v>
      </c>
      <c r="T24" s="9">
        <f>290771.89/1000</f>
        <v>290.77189000000004</v>
      </c>
      <c r="U24" s="7">
        <v>31431.22811</v>
      </c>
      <c r="V24" s="9">
        <f>1367.80122-0.118359999997665</f>
        <v>1367.6828600000024</v>
      </c>
      <c r="W24" s="9">
        <v>1580.3171400000051</v>
      </c>
      <c r="X24" s="9">
        <v>15580.092600000002</v>
      </c>
      <c r="Y24" s="9">
        <v>16028</v>
      </c>
      <c r="Z24" s="9">
        <v>625.66693999999552</v>
      </c>
      <c r="AA24" s="9">
        <v>526.24046000000089</v>
      </c>
      <c r="AB24" s="9">
        <v>5714</v>
      </c>
      <c r="AC24" s="9">
        <v>2802</v>
      </c>
      <c r="AD24" s="9">
        <v>4510</v>
      </c>
      <c r="AE24" s="9">
        <v>1788</v>
      </c>
      <c r="AF24" s="9">
        <v>119</v>
      </c>
      <c r="AG24" s="9">
        <v>4439</v>
      </c>
      <c r="AH24" s="7">
        <v>10368</v>
      </c>
      <c r="AI24" s="7">
        <v>-51</v>
      </c>
      <c r="AJ24" s="7">
        <v>710</v>
      </c>
      <c r="AK24" s="7">
        <v>5607</v>
      </c>
      <c r="AL24" s="7">
        <v>5056</v>
      </c>
      <c r="AM24" s="7">
        <v>-4</v>
      </c>
      <c r="AN24" s="7">
        <v>173</v>
      </c>
      <c r="AO24" s="7">
        <v>3349</v>
      </c>
    </row>
    <row r="25" spans="2:49" ht="12" customHeight="1" x14ac:dyDescent="0.2">
      <c r="B25" s="16"/>
      <c r="C25" s="17" t="s">
        <v>36</v>
      </c>
      <c r="D25" s="6"/>
      <c r="E25" s="6"/>
      <c r="F25" s="6"/>
      <c r="G25" s="6"/>
      <c r="H25" s="6">
        <v>-1478.4310999999998</v>
      </c>
      <c r="I25" s="8">
        <v>-946.56890000000021</v>
      </c>
      <c r="J25" s="9">
        <v>-183.4371299999998</v>
      </c>
      <c r="K25" s="6">
        <v>-48.13176999999996</v>
      </c>
      <c r="L25" s="8">
        <f>-659294.35/1000</f>
        <v>-659.29435000000001</v>
      </c>
      <c r="M25" s="8">
        <v>-489.70564999999999</v>
      </c>
      <c r="N25" s="9">
        <v>-477.58771000000013</v>
      </c>
      <c r="O25" s="9">
        <v>-520.11793999999963</v>
      </c>
      <c r="P25" s="8">
        <v>-675</v>
      </c>
      <c r="Q25" s="8">
        <v>-14</v>
      </c>
      <c r="R25" s="9">
        <v>-311.31688000000008</v>
      </c>
      <c r="S25" s="9">
        <v>-341.68311999999992</v>
      </c>
      <c r="T25" s="9">
        <f>-1541540.98/1000</f>
        <v>-1541.54098</v>
      </c>
      <c r="U25" s="7">
        <v>-123.45902000000001</v>
      </c>
      <c r="V25" s="9">
        <v>-317.68285999999989</v>
      </c>
      <c r="W25" s="9">
        <v>-731.31714000000022</v>
      </c>
      <c r="X25" s="9">
        <v>-2274.9393500000024</v>
      </c>
      <c r="Y25" s="9">
        <v>-2910</v>
      </c>
      <c r="Z25" s="9">
        <v>-3271.9112399999976</v>
      </c>
      <c r="AA25" s="9">
        <v>106.85059000000001</v>
      </c>
      <c r="AB25" s="9">
        <v>-1281</v>
      </c>
      <c r="AC25" s="9">
        <v>-1286</v>
      </c>
      <c r="AD25" s="9">
        <v>-1527</v>
      </c>
      <c r="AE25" s="9">
        <v>-1435</v>
      </c>
      <c r="AF25" s="9">
        <v>-964</v>
      </c>
      <c r="AG25" s="9">
        <v>-311</v>
      </c>
      <c r="AH25" s="7">
        <v>-1662</v>
      </c>
      <c r="AI25" s="7">
        <v>1199</v>
      </c>
      <c r="AJ25" s="7">
        <v>-415</v>
      </c>
      <c r="AK25" s="7">
        <v>-527</v>
      </c>
      <c r="AL25" s="7">
        <v>-1258</v>
      </c>
      <c r="AM25" s="7">
        <v>-1308</v>
      </c>
      <c r="AN25" s="7">
        <v>-1324</v>
      </c>
      <c r="AO25" s="7">
        <v>-738</v>
      </c>
    </row>
    <row r="26" spans="2:49" s="10" customFormat="1" ht="12" customHeight="1" x14ac:dyDescent="0.2">
      <c r="B26" s="133" t="s">
        <v>28</v>
      </c>
      <c r="C26" s="134"/>
      <c r="D26" s="6"/>
      <c r="E26" s="6"/>
      <c r="F26" s="6"/>
      <c r="G26" s="6"/>
      <c r="H26" s="6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/>
      <c r="AK26" s="5">
        <v>0</v>
      </c>
      <c r="AL26" s="5">
        <v>0</v>
      </c>
      <c r="AM26" s="5">
        <v>0</v>
      </c>
      <c r="AN26" s="5"/>
      <c r="AO26" s="5">
        <v>0</v>
      </c>
      <c r="AP26" s="3"/>
      <c r="AQ26" s="3"/>
      <c r="AS26" s="3"/>
      <c r="AT26" s="3"/>
      <c r="AW26" s="3"/>
    </row>
    <row r="27" spans="2:49" ht="12" customHeight="1" x14ac:dyDescent="0.2">
      <c r="B27" s="130" t="s">
        <v>9</v>
      </c>
      <c r="C27" s="130"/>
      <c r="D27" s="39"/>
      <c r="E27" s="39"/>
      <c r="F27" s="39"/>
      <c r="G27" s="39"/>
      <c r="H27" s="39" cm="1">
        <f t="array" ref="H27">SUM(H22:H23+H26)</f>
        <v>8383</v>
      </c>
      <c r="I27" s="39" cm="1">
        <f t="array" ref="I27">SUM(I22:I23+I26)</f>
        <v>45650</v>
      </c>
      <c r="J27" s="39" cm="1">
        <f t="array" ref="J27">SUM(J22:J23+J26)</f>
        <v>12775.301080000005</v>
      </c>
      <c r="K27" s="39" cm="1">
        <f t="array" ref="K27">SUM(K22:K23+K26)</f>
        <v>5474.6989199999953</v>
      </c>
      <c r="L27" s="39" cm="1">
        <f t="array" ref="L27">SUM(L22:L23+L26)</f>
        <v>12468.963680000001</v>
      </c>
      <c r="M27" s="39" cm="1">
        <f t="array" ref="M27">SUM(M22:M23+M26)</f>
        <v>41387</v>
      </c>
      <c r="N27" s="39" cm="1">
        <f t="array" ref="N27">SUM(N22:N23+N26)</f>
        <v>147.1769700000084</v>
      </c>
      <c r="O27" s="39" cm="1">
        <f t="array" ref="O27">SUM(O22:O23+O26)</f>
        <v>514.82302999999547</v>
      </c>
      <c r="P27" s="39" cm="1">
        <f t="array" ref="P27">SUM(P22:P23+P26)</f>
        <v>9430</v>
      </c>
      <c r="Q27" s="39" cm="1">
        <f t="array" ref="Q27">SUM(Q22:Q23+Q26)</f>
        <v>35412</v>
      </c>
      <c r="R27" s="39" cm="1">
        <f t="array" ref="R27">SUM(R22:R23+R26)</f>
        <v>9226.0069900000017</v>
      </c>
      <c r="S27" s="39" cm="1">
        <f t="array" ref="S27">SUM(S22:S23+S26)</f>
        <v>2541.246859999992</v>
      </c>
      <c r="T27" s="39" cm="1">
        <f t="array" ref="T27">SUM(T22:T23+T26)</f>
        <v>3612.9805900000001</v>
      </c>
      <c r="U27" s="39" cm="1">
        <f t="array" ref="U27">SUM(U22:U23+U26)</f>
        <v>26910.019410000001</v>
      </c>
      <c r="V27" s="39" cm="1">
        <f t="array" ref="V27">SUM(V22:V23+V26)</f>
        <v>-720.9999999999975</v>
      </c>
      <c r="W27" s="39" cm="1">
        <f t="array" ref="W27">SUM(W22:W23+W26)</f>
        <v>-8209.9999999999927</v>
      </c>
      <c r="X27" s="39" cm="1">
        <f t="array" ref="X27">SUM(X22:X23+X26)</f>
        <v>7892</v>
      </c>
      <c r="Y27" s="39" cm="1">
        <f t="array" ref="Y27">SUM(Y22:Y23+Y26)</f>
        <v>14516</v>
      </c>
      <c r="Z27" s="39" cm="1">
        <f t="array" ref="Z27">SUM(Z22:Z23+Z26)</f>
        <v>1388.9444599999979</v>
      </c>
      <c r="AA27" s="39" cm="1">
        <f t="array" ref="AA27">SUM(AA22:AA23+AA26)</f>
        <v>2216.0555400000007</v>
      </c>
      <c r="AB27" s="39" cm="1">
        <f t="array" ref="AB27">SUM(AB22:AB23+AB26)</f>
        <v>8466</v>
      </c>
      <c r="AC27" s="39" cm="1">
        <f t="array" ref="AC27">SUM(AC22:AC23+AC26)</f>
        <v>7137</v>
      </c>
      <c r="AD27" s="39" cm="1">
        <f t="array" ref="AD27">SUM(AD22:AD23+AD26)</f>
        <v>15845</v>
      </c>
      <c r="AE27" s="39" cm="1">
        <f t="array" ref="AE27">SUM(AE22:AE23+AE26)</f>
        <v>7730</v>
      </c>
      <c r="AF27" s="39" cm="1">
        <f t="array" ref="AF27">SUM(AF22:AF23+AF26)</f>
        <v>9162</v>
      </c>
      <c r="AG27" s="39" cm="1">
        <f t="array" ref="AG27">SUM(AG22:AG23+AG26)</f>
        <v>21142</v>
      </c>
      <c r="AH27" s="39" cm="1">
        <f t="array" ref="AH27">SUM(AH22:AH23+AH26)</f>
        <v>24499</v>
      </c>
      <c r="AI27" s="39" cm="1">
        <f t="array" ref="AI27">SUM(AI22:AI23+AI26)</f>
        <v>11760</v>
      </c>
      <c r="AJ27" s="39" cm="1">
        <f t="array" ref="AJ27">SUM(AJ22:AJ23+AJ26)</f>
        <v>8403</v>
      </c>
      <c r="AK27" s="39" cm="1">
        <f t="array" ref="AK27">SUM(AK22:AK23+AK26)</f>
        <v>18891</v>
      </c>
      <c r="AL27" s="39" cm="1">
        <f t="array" ref="AL27">SUM(AL22:AL23+AL26)</f>
        <v>21149</v>
      </c>
      <c r="AM27" s="39" cm="1">
        <f t="array" ref="AM27">SUM(AM22:AM23+AM26)</f>
        <v>9131</v>
      </c>
      <c r="AN27" s="39" cm="1">
        <f t="array" ref="AN27">SUM(AN22:AN23+AN26)</f>
        <v>12162</v>
      </c>
      <c r="AO27" s="39" cm="1">
        <f t="array" ref="AO27">SUM(AO22:AO23+AO26)</f>
        <v>14702</v>
      </c>
      <c r="AS27" s="10"/>
    </row>
    <row r="28" spans="2:49" ht="12" customHeight="1" x14ac:dyDescent="0.2">
      <c r="B28" s="14"/>
      <c r="C28" s="15" t="s">
        <v>10</v>
      </c>
      <c r="D28" s="6"/>
      <c r="E28" s="6"/>
      <c r="F28" s="6"/>
      <c r="G28" s="6"/>
      <c r="H28" s="6">
        <v>0</v>
      </c>
      <c r="I28" s="8">
        <v>-1049</v>
      </c>
      <c r="J28" s="8">
        <v>-420</v>
      </c>
      <c r="K28" s="6">
        <v>-110</v>
      </c>
      <c r="L28" s="8">
        <v>-1167</v>
      </c>
      <c r="M28" s="8">
        <v>-470</v>
      </c>
      <c r="N28" s="8">
        <v>-387</v>
      </c>
      <c r="O28" s="6">
        <v>-115</v>
      </c>
      <c r="P28" s="8">
        <v>-1464</v>
      </c>
      <c r="Q28" s="8">
        <v>-483</v>
      </c>
      <c r="R28" s="9">
        <v>-408</v>
      </c>
      <c r="S28" s="9">
        <v>-485</v>
      </c>
      <c r="T28" s="9">
        <v>-1364</v>
      </c>
      <c r="U28" s="7">
        <v>-28</v>
      </c>
      <c r="V28" s="9">
        <v>-57</v>
      </c>
      <c r="W28" s="9">
        <v>28</v>
      </c>
      <c r="X28" s="9">
        <v>-770</v>
      </c>
      <c r="Y28" s="9">
        <v>-397</v>
      </c>
      <c r="Z28" s="9">
        <v>80</v>
      </c>
      <c r="AA28" s="9">
        <v>-171</v>
      </c>
      <c r="AB28" s="9">
        <v>-1614</v>
      </c>
      <c r="AC28" s="9">
        <v>-135</v>
      </c>
      <c r="AD28" s="9">
        <v>-795</v>
      </c>
      <c r="AE28" s="9">
        <v>-303</v>
      </c>
      <c r="AF28" s="9">
        <v>-899</v>
      </c>
      <c r="AG28" s="9">
        <v>-803</v>
      </c>
      <c r="AH28" s="7">
        <v>-1207</v>
      </c>
      <c r="AI28" s="7">
        <v>-699</v>
      </c>
      <c r="AJ28" s="7">
        <v>-1064</v>
      </c>
      <c r="AK28" s="7">
        <v>464</v>
      </c>
      <c r="AL28" s="7">
        <v>225</v>
      </c>
      <c r="AM28" s="7">
        <v>-4496</v>
      </c>
      <c r="AN28" s="7">
        <v>0</v>
      </c>
      <c r="AO28" s="7">
        <v>0</v>
      </c>
    </row>
    <row r="29" spans="2:49" ht="12" customHeight="1" x14ac:dyDescent="0.2">
      <c r="B29" s="14"/>
      <c r="C29" s="15" t="s">
        <v>11</v>
      </c>
      <c r="D29" s="6"/>
      <c r="E29" s="6"/>
      <c r="F29" s="6"/>
      <c r="G29" s="6"/>
      <c r="H29" s="6">
        <v>-937</v>
      </c>
      <c r="I29" s="6">
        <v>-689</v>
      </c>
      <c r="J29" s="6">
        <v>-944</v>
      </c>
      <c r="K29" s="6">
        <v>-811</v>
      </c>
      <c r="L29" s="6">
        <v>-1214</v>
      </c>
      <c r="M29" s="6">
        <v>-136</v>
      </c>
      <c r="N29" s="6">
        <v>119</v>
      </c>
      <c r="O29" s="6">
        <v>2924</v>
      </c>
      <c r="P29" s="6">
        <v>-533</v>
      </c>
      <c r="Q29" s="6">
        <v>-654</v>
      </c>
      <c r="R29" s="6">
        <v>-1031</v>
      </c>
      <c r="S29" s="6">
        <v>4</v>
      </c>
      <c r="T29" s="6">
        <v>-690</v>
      </c>
      <c r="U29" s="7">
        <v>-211</v>
      </c>
      <c r="V29" s="7">
        <v>-552</v>
      </c>
      <c r="W29" s="7">
        <v>-282</v>
      </c>
      <c r="X29" s="7">
        <v>844</v>
      </c>
      <c r="Y29" s="7">
        <v>353</v>
      </c>
      <c r="Z29" s="7">
        <v>80</v>
      </c>
      <c r="AA29" s="7">
        <v>-439</v>
      </c>
      <c r="AB29" s="7">
        <v>632</v>
      </c>
      <c r="AC29" s="7">
        <v>-1305</v>
      </c>
      <c r="AD29" s="7">
        <v>-1386</v>
      </c>
      <c r="AE29" s="7">
        <v>343</v>
      </c>
      <c r="AF29" s="7">
        <v>-865</v>
      </c>
      <c r="AG29" s="7">
        <v>-2615</v>
      </c>
      <c r="AH29" s="7">
        <v>-764</v>
      </c>
      <c r="AI29" s="7">
        <v>4370</v>
      </c>
      <c r="AJ29" s="7">
        <v>-958</v>
      </c>
      <c r="AK29" s="7">
        <v>-3128</v>
      </c>
      <c r="AL29" s="7">
        <v>-267</v>
      </c>
      <c r="AM29" s="7">
        <v>10348</v>
      </c>
      <c r="AN29" s="7">
        <v>-2604</v>
      </c>
      <c r="AO29" s="7">
        <v>-2281</v>
      </c>
      <c r="AR29" s="10"/>
      <c r="AS29" s="10"/>
    </row>
    <row r="30" spans="2:49" ht="12" customHeight="1" x14ac:dyDescent="0.2">
      <c r="B30" s="130" t="s">
        <v>12</v>
      </c>
      <c r="C30" s="130"/>
      <c r="D30" s="39"/>
      <c r="E30" s="39"/>
      <c r="F30" s="39"/>
      <c r="G30" s="39"/>
      <c r="H30" s="39">
        <f t="shared" ref="H30" si="97">SUM(H27:H29)</f>
        <v>7446</v>
      </c>
      <c r="I30" s="39">
        <f t="shared" ref="I30" si="98">SUM(I27:I29)</f>
        <v>43912</v>
      </c>
      <c r="J30" s="39">
        <f t="shared" ref="J30" si="99">SUM(J27:J29)</f>
        <v>11411.301080000005</v>
      </c>
      <c r="K30" s="39">
        <f t="shared" ref="K30" si="100">SUM(K27:K29)</f>
        <v>4553.6989199999953</v>
      </c>
      <c r="L30" s="39">
        <f t="shared" ref="L30" si="101">SUM(L27:L29)</f>
        <v>10087.963680000001</v>
      </c>
      <c r="M30" s="39">
        <f t="shared" ref="M30:V30" si="102">SUM(M27:M29)</f>
        <v>40781</v>
      </c>
      <c r="N30" s="39">
        <f t="shared" si="102"/>
        <v>-120.8230299999916</v>
      </c>
      <c r="O30" s="39">
        <f t="shared" si="102"/>
        <v>3323.8230299999955</v>
      </c>
      <c r="P30" s="39">
        <f t="shared" si="102"/>
        <v>7433</v>
      </c>
      <c r="Q30" s="39">
        <f t="shared" si="102"/>
        <v>34275</v>
      </c>
      <c r="R30" s="39">
        <f t="shared" si="102"/>
        <v>7787.0069900000017</v>
      </c>
      <c r="S30" s="39">
        <f t="shared" si="102"/>
        <v>2060.246859999992</v>
      </c>
      <c r="T30" s="39">
        <f t="shared" si="102"/>
        <v>1558.9805900000001</v>
      </c>
      <c r="U30" s="39">
        <f t="shared" si="102"/>
        <v>26671.019410000001</v>
      </c>
      <c r="V30" s="39">
        <f t="shared" si="102"/>
        <v>-1329.9999999999975</v>
      </c>
      <c r="W30" s="39">
        <f t="shared" ref="W30:X30" si="103">SUM(W27:W29)</f>
        <v>-8463.9999999999927</v>
      </c>
      <c r="X30" s="39">
        <f t="shared" si="103"/>
        <v>7966</v>
      </c>
      <c r="Y30" s="39">
        <f t="shared" ref="Y30:AF30" si="104">SUM(Y27:Y29)</f>
        <v>14472</v>
      </c>
      <c r="Z30" s="39">
        <f t="shared" si="104"/>
        <v>1548.9444599999979</v>
      </c>
      <c r="AA30" s="39">
        <f t="shared" si="104"/>
        <v>1606.0555400000007</v>
      </c>
      <c r="AB30" s="39">
        <f t="shared" si="104"/>
        <v>7484</v>
      </c>
      <c r="AC30" s="39">
        <f t="shared" si="104"/>
        <v>5697</v>
      </c>
      <c r="AD30" s="39">
        <f t="shared" si="104"/>
        <v>13664</v>
      </c>
      <c r="AE30" s="39">
        <f t="shared" si="104"/>
        <v>7770</v>
      </c>
      <c r="AF30" s="39">
        <f t="shared" si="104"/>
        <v>7398</v>
      </c>
      <c r="AG30" s="39">
        <f t="shared" ref="AG30:AH30" si="105">SUM(AG27:AG29)</f>
        <v>17724</v>
      </c>
      <c r="AH30" s="39">
        <f t="shared" si="105"/>
        <v>22528</v>
      </c>
      <c r="AI30" s="39">
        <f t="shared" ref="AI30:AM30" si="106">SUM(AI27:AI29)</f>
        <v>15431</v>
      </c>
      <c r="AJ30" s="39">
        <f t="shared" si="106"/>
        <v>6381</v>
      </c>
      <c r="AK30" s="39">
        <f t="shared" si="106"/>
        <v>16227</v>
      </c>
      <c r="AL30" s="39">
        <f t="shared" si="106"/>
        <v>21107</v>
      </c>
      <c r="AM30" s="39">
        <f t="shared" si="106"/>
        <v>14983</v>
      </c>
      <c r="AN30" s="39">
        <f t="shared" ref="AN30:AO30" si="107">SUM(AN27:AN29)</f>
        <v>9558</v>
      </c>
      <c r="AO30" s="39">
        <f t="shared" si="107"/>
        <v>12421</v>
      </c>
      <c r="AU30" s="10"/>
      <c r="AV30" s="10"/>
    </row>
    <row r="31" spans="2:49" s="10" customFormat="1" ht="12" customHeight="1" x14ac:dyDescent="0.2">
      <c r="B31" s="131" t="s">
        <v>13</v>
      </c>
      <c r="C31" s="132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v>0</v>
      </c>
      <c r="T31" s="20"/>
      <c r="U31" s="7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3"/>
      <c r="AQ31" s="3"/>
    </row>
    <row r="32" spans="2:49" ht="12" customHeight="1" x14ac:dyDescent="0.2">
      <c r="B32" s="14"/>
      <c r="C32" s="15" t="s">
        <v>14</v>
      </c>
      <c r="D32" s="6"/>
      <c r="E32" s="6"/>
      <c r="F32" s="6"/>
      <c r="G32" s="6"/>
      <c r="H32" s="6">
        <v>0</v>
      </c>
      <c r="I32" s="9">
        <v>0</v>
      </c>
      <c r="J32" s="9">
        <v>0</v>
      </c>
      <c r="K32" s="6">
        <v>0</v>
      </c>
      <c r="L32" s="9">
        <v>0</v>
      </c>
      <c r="M32" s="9">
        <v>0</v>
      </c>
      <c r="N32" s="9">
        <v>0</v>
      </c>
      <c r="O32" s="6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7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/>
    </row>
    <row r="33" spans="2:46" s="10" customFormat="1" ht="12" customHeight="1" x14ac:dyDescent="0.2">
      <c r="B33" s="131" t="s">
        <v>15</v>
      </c>
      <c r="C33" s="13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>
        <v>0</v>
      </c>
      <c r="P33" s="5"/>
      <c r="Q33" s="5"/>
      <c r="R33" s="5"/>
      <c r="S33" s="5"/>
      <c r="T33" s="5"/>
      <c r="U33" s="7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3"/>
      <c r="AQ33" s="3"/>
      <c r="AR33" s="3"/>
      <c r="AS33" s="3"/>
      <c r="AT33" s="3"/>
    </row>
    <row r="34" spans="2:46" ht="12" customHeight="1" x14ac:dyDescent="0.2">
      <c r="B34" s="130" t="s">
        <v>16</v>
      </c>
      <c r="C34" s="130"/>
      <c r="D34" s="39"/>
      <c r="E34" s="39"/>
      <c r="F34" s="39"/>
      <c r="G34" s="39"/>
      <c r="H34" s="39">
        <f t="shared" ref="H34:K34" si="108">H30+H32</f>
        <v>7446</v>
      </c>
      <c r="I34" s="39">
        <f t="shared" si="108"/>
        <v>43912</v>
      </c>
      <c r="J34" s="39">
        <f t="shared" si="108"/>
        <v>11411.301080000005</v>
      </c>
      <c r="K34" s="39">
        <f t="shared" si="108"/>
        <v>4553.6989199999953</v>
      </c>
      <c r="L34" s="39">
        <f t="shared" ref="L34" si="109">L30+L32</f>
        <v>10087.963680000001</v>
      </c>
      <c r="M34" s="39">
        <f>M30+M32</f>
        <v>40781</v>
      </c>
      <c r="N34" s="39">
        <f>N30+N32</f>
        <v>-120.8230299999916</v>
      </c>
      <c r="O34" s="39">
        <f>O30+O32</f>
        <v>3323.8230299999955</v>
      </c>
      <c r="P34" s="39">
        <f>P30+P32</f>
        <v>7433</v>
      </c>
      <c r="Q34" s="39">
        <f t="shared" ref="Q34:V34" si="110">Q30+Q32</f>
        <v>34275</v>
      </c>
      <c r="R34" s="39">
        <f t="shared" si="110"/>
        <v>7787.0069900000017</v>
      </c>
      <c r="S34" s="39">
        <f t="shared" si="110"/>
        <v>2060.246859999992</v>
      </c>
      <c r="T34" s="39">
        <f t="shared" si="110"/>
        <v>1558.9805900000001</v>
      </c>
      <c r="U34" s="39">
        <f t="shared" si="110"/>
        <v>26671.019410000001</v>
      </c>
      <c r="V34" s="39">
        <f t="shared" si="110"/>
        <v>-1329.9999999999975</v>
      </c>
      <c r="W34" s="39">
        <f t="shared" ref="W34:X34" si="111">W30+W32</f>
        <v>-8463.9999999999927</v>
      </c>
      <c r="X34" s="39">
        <f t="shared" si="111"/>
        <v>7966</v>
      </c>
      <c r="Y34" s="39">
        <f t="shared" ref="Y34:AF34" si="112">Y30+Y32</f>
        <v>14472</v>
      </c>
      <c r="Z34" s="39">
        <f t="shared" si="112"/>
        <v>1548.9444599999979</v>
      </c>
      <c r="AA34" s="39">
        <f t="shared" si="112"/>
        <v>1606.0555400000007</v>
      </c>
      <c r="AB34" s="39">
        <f t="shared" si="112"/>
        <v>7484</v>
      </c>
      <c r="AC34" s="39">
        <f t="shared" si="112"/>
        <v>5697</v>
      </c>
      <c r="AD34" s="39">
        <f t="shared" si="112"/>
        <v>13664</v>
      </c>
      <c r="AE34" s="39">
        <f t="shared" si="112"/>
        <v>7770</v>
      </c>
      <c r="AF34" s="39">
        <f t="shared" si="112"/>
        <v>7398</v>
      </c>
      <c r="AG34" s="39">
        <f t="shared" ref="AG34:AH34" si="113">AG30+AG32</f>
        <v>17724</v>
      </c>
      <c r="AH34" s="39">
        <f t="shared" si="113"/>
        <v>22528</v>
      </c>
      <c r="AI34" s="39">
        <f t="shared" ref="AI34:AM34" si="114">AI30+AI32</f>
        <v>15431</v>
      </c>
      <c r="AJ34" s="39">
        <f t="shared" si="114"/>
        <v>6381</v>
      </c>
      <c r="AK34" s="39">
        <f t="shared" si="114"/>
        <v>16227</v>
      </c>
      <c r="AL34" s="39">
        <f t="shared" si="114"/>
        <v>21107</v>
      </c>
      <c r="AM34" s="39">
        <f t="shared" si="114"/>
        <v>14983</v>
      </c>
      <c r="AN34" s="39">
        <f t="shared" ref="AN34:AO34" si="115">AN30+AN32</f>
        <v>9558</v>
      </c>
      <c r="AO34" s="39">
        <f t="shared" si="115"/>
        <v>12421</v>
      </c>
    </row>
    <row r="35" spans="2:46" ht="12" customHeight="1" x14ac:dyDescent="0.2">
      <c r="B35" s="131"/>
      <c r="C35" s="132"/>
    </row>
    <row r="36" spans="2:46" ht="12" customHeight="1" x14ac:dyDescent="0.2">
      <c r="B36" s="130" t="s">
        <v>8</v>
      </c>
      <c r="C36" s="130"/>
      <c r="H36" s="39">
        <f>H22</f>
        <v>3468</v>
      </c>
      <c r="I36" s="39">
        <f t="shared" ref="I36:V36" si="116">I22</f>
        <v>11264</v>
      </c>
      <c r="J36" s="39">
        <f t="shared" si="116"/>
        <v>6323.38166</v>
      </c>
      <c r="K36" s="39">
        <f t="shared" si="116"/>
        <v>4192.6183400000009</v>
      </c>
      <c r="L36" s="39">
        <f t="shared" si="116"/>
        <v>11935.963680000001</v>
      </c>
      <c r="M36" s="39">
        <f t="shared" si="116"/>
        <v>2568</v>
      </c>
      <c r="N36" s="39">
        <f t="shared" si="116"/>
        <v>294.00000000000102</v>
      </c>
      <c r="O36" s="39">
        <f t="shared" si="116"/>
        <v>-2588.0000000000009</v>
      </c>
      <c r="P36" s="39">
        <f t="shared" si="116"/>
        <v>9047</v>
      </c>
      <c r="Q36" s="39">
        <f t="shared" si="116"/>
        <v>5816</v>
      </c>
      <c r="R36" s="39">
        <f t="shared" si="116"/>
        <v>6835.9123499999996</v>
      </c>
      <c r="S36" s="39">
        <f t="shared" si="116"/>
        <v>2269.0876499999999</v>
      </c>
      <c r="T36" s="39">
        <f t="shared" si="116"/>
        <v>4863.7496799999999</v>
      </c>
      <c r="U36" s="39">
        <f t="shared" si="116"/>
        <v>-4397.7496799999999</v>
      </c>
      <c r="V36" s="39">
        <f t="shared" si="116"/>
        <v>-1771</v>
      </c>
      <c r="W36" s="39">
        <f t="shared" ref="W36:X36" si="117">W22</f>
        <v>-9058.9999999999982</v>
      </c>
      <c r="X36" s="39">
        <f t="shared" si="117"/>
        <v>-5413.1532499999994</v>
      </c>
      <c r="Y36" s="39">
        <f t="shared" ref="Y36:AF36" si="118">Y22</f>
        <v>1398</v>
      </c>
      <c r="Z36" s="39">
        <f t="shared" si="118"/>
        <v>4035.18876</v>
      </c>
      <c r="AA36" s="39">
        <f t="shared" si="118"/>
        <v>1582.9644899999998</v>
      </c>
      <c r="AB36" s="39">
        <f t="shared" si="118"/>
        <v>4033</v>
      </c>
      <c r="AC36" s="39">
        <f t="shared" si="118"/>
        <v>5621</v>
      </c>
      <c r="AD36" s="39">
        <f t="shared" si="118"/>
        <v>12862</v>
      </c>
      <c r="AE36" s="39">
        <f t="shared" si="118"/>
        <v>7377</v>
      </c>
      <c r="AF36" s="39">
        <f t="shared" si="118"/>
        <v>10007</v>
      </c>
      <c r="AG36" s="39">
        <f t="shared" ref="AG36:AH36" si="119">AG22</f>
        <v>17014</v>
      </c>
      <c r="AH36" s="39">
        <f t="shared" si="119"/>
        <v>15793</v>
      </c>
      <c r="AI36" s="39">
        <f t="shared" ref="AI36:AM36" si="120">AI22</f>
        <v>10612</v>
      </c>
      <c r="AJ36" s="39">
        <f t="shared" si="120"/>
        <v>8108</v>
      </c>
      <c r="AK36" s="39">
        <f t="shared" si="120"/>
        <v>13811</v>
      </c>
      <c r="AL36" s="39">
        <f t="shared" si="120"/>
        <v>17351</v>
      </c>
      <c r="AM36" s="39">
        <f t="shared" si="120"/>
        <v>10443</v>
      </c>
      <c r="AN36" s="39">
        <f t="shared" ref="AN36:AO36" si="121">AN22</f>
        <v>13313</v>
      </c>
      <c r="AO36" s="39">
        <f t="shared" si="121"/>
        <v>12091</v>
      </c>
    </row>
    <row r="37" spans="2:46" ht="12" customHeight="1" x14ac:dyDescent="0.2">
      <c r="B37" s="96"/>
      <c r="C37" s="97" t="s">
        <v>22</v>
      </c>
      <c r="H37" s="6">
        <v>3587</v>
      </c>
      <c r="I37" s="9">
        <v>3692</v>
      </c>
      <c r="J37" s="9">
        <v>3634</v>
      </c>
      <c r="K37" s="6">
        <v>3732</v>
      </c>
      <c r="L37" s="9">
        <v>3811</v>
      </c>
      <c r="M37" s="9">
        <v>3938</v>
      </c>
      <c r="N37" s="9">
        <v>3926</v>
      </c>
      <c r="O37" s="6">
        <v>4093</v>
      </c>
      <c r="P37" s="9">
        <v>4421</v>
      </c>
      <c r="Q37" s="9">
        <v>4465</v>
      </c>
      <c r="R37" s="9">
        <v>4416</v>
      </c>
      <c r="S37" s="9">
        <v>4370</v>
      </c>
      <c r="T37" s="9">
        <v>4507</v>
      </c>
      <c r="U37" s="7">
        <v>4625</v>
      </c>
      <c r="V37" s="9">
        <v>5006</v>
      </c>
      <c r="W37" s="9">
        <v>5157</v>
      </c>
      <c r="X37" s="9">
        <v>6741</v>
      </c>
      <c r="Y37" s="9">
        <v>6211</v>
      </c>
      <c r="Z37" s="9">
        <v>6285</v>
      </c>
      <c r="AA37" s="9">
        <v>6242</v>
      </c>
      <c r="AB37" s="9">
        <v>6247</v>
      </c>
      <c r="AC37" s="9">
        <v>6258</v>
      </c>
      <c r="AD37" s="9">
        <v>6171</v>
      </c>
      <c r="AE37" s="9">
        <v>6248</v>
      </c>
      <c r="AF37" s="9">
        <v>5506</v>
      </c>
      <c r="AG37" s="9">
        <v>3992</v>
      </c>
      <c r="AH37" s="7">
        <v>7668</v>
      </c>
      <c r="AI37" s="7">
        <v>6413</v>
      </c>
      <c r="AJ37" s="7">
        <v>6604</v>
      </c>
      <c r="AK37" s="7">
        <v>6614</v>
      </c>
      <c r="AL37" s="7">
        <v>7114</v>
      </c>
      <c r="AM37" s="7">
        <v>7081</v>
      </c>
      <c r="AN37" s="7">
        <v>7344</v>
      </c>
      <c r="AO37" s="7">
        <v>7812</v>
      </c>
    </row>
    <row r="38" spans="2:46" ht="12" customHeight="1" x14ac:dyDescent="0.2">
      <c r="B38" s="130" t="s">
        <v>23</v>
      </c>
      <c r="C38" s="130"/>
      <c r="H38" s="39">
        <f>SUM(H36:H37)</f>
        <v>7055</v>
      </c>
      <c r="I38" s="39">
        <f t="shared" ref="I38:V38" si="122">SUM(I36:I37)</f>
        <v>14956</v>
      </c>
      <c r="J38" s="39">
        <f t="shared" si="122"/>
        <v>9957.3816599999991</v>
      </c>
      <c r="K38" s="39">
        <f t="shared" si="122"/>
        <v>7924.6183400000009</v>
      </c>
      <c r="L38" s="39">
        <f t="shared" si="122"/>
        <v>15746.963680000001</v>
      </c>
      <c r="M38" s="39">
        <f t="shared" si="122"/>
        <v>6506</v>
      </c>
      <c r="N38" s="39">
        <f t="shared" si="122"/>
        <v>4220.0000000000009</v>
      </c>
      <c r="O38" s="39">
        <f t="shared" si="122"/>
        <v>1504.9999999999991</v>
      </c>
      <c r="P38" s="39">
        <f t="shared" si="122"/>
        <v>13468</v>
      </c>
      <c r="Q38" s="39">
        <f t="shared" si="122"/>
        <v>10281</v>
      </c>
      <c r="R38" s="39">
        <f t="shared" si="122"/>
        <v>11251.912349999999</v>
      </c>
      <c r="S38" s="39">
        <f t="shared" si="122"/>
        <v>6639.0876499999995</v>
      </c>
      <c r="T38" s="39">
        <f t="shared" si="122"/>
        <v>9370.7496800000008</v>
      </c>
      <c r="U38" s="39">
        <f t="shared" si="122"/>
        <v>227.2503200000001</v>
      </c>
      <c r="V38" s="39">
        <f t="shared" si="122"/>
        <v>3235</v>
      </c>
      <c r="W38" s="39">
        <f t="shared" ref="W38:X38" si="123">SUM(W36:W37)</f>
        <v>-3901.9999999999982</v>
      </c>
      <c r="X38" s="39">
        <f t="shared" si="123"/>
        <v>1327.8467500000006</v>
      </c>
      <c r="Y38" s="39">
        <f t="shared" ref="Y38:AA38" si="124">SUM(Y36:Y37)</f>
        <v>7609</v>
      </c>
      <c r="Z38" s="39">
        <f t="shared" si="124"/>
        <v>10320.188760000001</v>
      </c>
      <c r="AA38" s="39">
        <f t="shared" si="124"/>
        <v>7824.9644900000003</v>
      </c>
      <c r="AB38" s="39">
        <f t="shared" ref="AB38:AD38" si="125">SUM(AB36:AB37)</f>
        <v>10280</v>
      </c>
      <c r="AC38" s="39">
        <f t="shared" si="125"/>
        <v>11879</v>
      </c>
      <c r="AD38" s="39">
        <f t="shared" si="125"/>
        <v>19033</v>
      </c>
      <c r="AE38" s="39">
        <f t="shared" ref="AE38:AF38" si="126">SUM(AE36:AE37)</f>
        <v>13625</v>
      </c>
      <c r="AF38" s="39">
        <f t="shared" si="126"/>
        <v>15513</v>
      </c>
      <c r="AG38" s="39">
        <f t="shared" ref="AG38:AH38" si="127">SUM(AG36:AG37)</f>
        <v>21006</v>
      </c>
      <c r="AH38" s="39">
        <f t="shared" si="127"/>
        <v>23461</v>
      </c>
      <c r="AI38" s="39">
        <f t="shared" ref="AI38:AK38" si="128">SUM(AI36:AI37)</f>
        <v>17025</v>
      </c>
      <c r="AJ38" s="39">
        <f t="shared" si="128"/>
        <v>14712</v>
      </c>
      <c r="AK38" s="39">
        <f t="shared" si="128"/>
        <v>20425</v>
      </c>
      <c r="AL38" s="39">
        <f t="shared" ref="AL38:AM38" si="129">SUM(AL36:AL37)</f>
        <v>24465</v>
      </c>
      <c r="AM38" s="39">
        <f t="shared" si="129"/>
        <v>17524</v>
      </c>
      <c r="AN38" s="39">
        <f t="shared" ref="AN38:AO38" si="130">SUM(AN36:AN37)</f>
        <v>20657</v>
      </c>
      <c r="AO38" s="39">
        <f t="shared" si="130"/>
        <v>19903</v>
      </c>
    </row>
    <row r="39" spans="2:46" ht="12" customHeight="1" x14ac:dyDescent="0.2">
      <c r="B39" s="96" t="s">
        <v>217</v>
      </c>
      <c r="C39" s="97"/>
      <c r="H39" s="98">
        <f>H38/H6</f>
        <v>0.13449110700192538</v>
      </c>
      <c r="I39" s="98">
        <f t="shared" ref="I39:V39" si="131">I38/I6</f>
        <v>0.20861171941472667</v>
      </c>
      <c r="J39" s="98">
        <f t="shared" si="131"/>
        <v>0.14338308412291564</v>
      </c>
      <c r="K39" s="98">
        <f t="shared" si="131"/>
        <v>0.11020342849990962</v>
      </c>
      <c r="L39" s="98">
        <f t="shared" si="131"/>
        <v>0.22148251258825846</v>
      </c>
      <c r="M39" s="98">
        <f t="shared" si="131"/>
        <v>0.10001076045685825</v>
      </c>
      <c r="N39" s="98">
        <f t="shared" si="131"/>
        <v>6.4745773113627308E-2</v>
      </c>
      <c r="O39" s="98">
        <f t="shared" si="131"/>
        <v>2.4416755897336044E-2</v>
      </c>
      <c r="P39" s="98">
        <f t="shared" si="131"/>
        <v>0.19959985179696182</v>
      </c>
      <c r="Q39" s="98">
        <f t="shared" si="131"/>
        <v>0.10547752664895199</v>
      </c>
      <c r="R39" s="98">
        <f t="shared" si="131"/>
        <v>0.1039360818600011</v>
      </c>
      <c r="S39" s="98">
        <f t="shared" si="131"/>
        <v>8.2761002867115421E-2</v>
      </c>
      <c r="T39" s="98">
        <f t="shared" si="131"/>
        <v>0.13464688095409155</v>
      </c>
      <c r="U39" s="98">
        <f t="shared" si="131"/>
        <v>3.0076673240070424E-3</v>
      </c>
      <c r="V39" s="99">
        <f t="shared" si="131"/>
        <v>4.4154780591005256E-2</v>
      </c>
      <c r="W39" s="99">
        <f t="shared" ref="W39:X39" si="132">W38/W6</f>
        <v>-6.090308885732567E-2</v>
      </c>
      <c r="X39" s="99">
        <f t="shared" si="132"/>
        <v>1.6556073338902542E-2</v>
      </c>
      <c r="Y39" s="99">
        <f t="shared" ref="Y39:AA39" si="133">Y38/Y6</f>
        <v>8.0579912737747283E-2</v>
      </c>
      <c r="Z39" s="99">
        <f t="shared" si="133"/>
        <v>9.1842773387441276E-2</v>
      </c>
      <c r="AA39" s="99">
        <f t="shared" si="133"/>
        <v>6.2657360691836486E-2</v>
      </c>
      <c r="AB39" s="99">
        <f t="shared" ref="AB39:AD39" si="134">AB38/AB6</f>
        <v>9.0244309253553145E-2</v>
      </c>
      <c r="AC39" s="99">
        <f t="shared" si="134"/>
        <v>0.10882091589487088</v>
      </c>
      <c r="AD39" s="99">
        <f t="shared" si="134"/>
        <v>0.14191128773700967</v>
      </c>
      <c r="AE39" s="99">
        <f t="shared" ref="AE39:AF39" si="135">AE38/AE6</f>
        <v>0.11169497639034627</v>
      </c>
      <c r="AF39" s="99">
        <f t="shared" si="135"/>
        <v>0.12093643294822022</v>
      </c>
      <c r="AG39" s="99">
        <f t="shared" ref="AG39:AH39" si="136">AG38/AG6</f>
        <v>0.14378709160728587</v>
      </c>
      <c r="AH39" s="99">
        <f t="shared" si="136"/>
        <v>0.18730589597221667</v>
      </c>
      <c r="AI39" s="99">
        <f t="shared" ref="AI39:AK39" si="137">AI38/AI6</f>
        <v>0.12430818207041575</v>
      </c>
      <c r="AJ39" s="99">
        <f t="shared" si="137"/>
        <v>0.12443016027403053</v>
      </c>
      <c r="AK39" s="99">
        <f t="shared" si="137"/>
        <v>0.15554912458399653</v>
      </c>
      <c r="AL39" s="99">
        <f t="shared" ref="AL39:AM39" si="138">AL38/AL6</f>
        <v>0.17489741353426461</v>
      </c>
      <c r="AM39" s="99">
        <f t="shared" si="138"/>
        <v>0.12807788164270628</v>
      </c>
      <c r="AN39" s="99">
        <f t="shared" ref="AN39:AO39" si="139">AN38/AN6</f>
        <v>0.14953886693017127</v>
      </c>
      <c r="AO39" s="99">
        <f t="shared" si="139"/>
        <v>0.13022625855503356</v>
      </c>
    </row>
    <row r="40" spans="2:46" ht="12" hidden="1" customHeight="1" x14ac:dyDescent="0.2">
      <c r="B40" s="96"/>
      <c r="C40" s="97" t="s">
        <v>218</v>
      </c>
      <c r="H40" s="6"/>
      <c r="I40" s="9"/>
      <c r="J40" s="9"/>
      <c r="K40" s="6"/>
      <c r="L40" s="9"/>
      <c r="M40" s="9"/>
      <c r="N40" s="9"/>
      <c r="O40" s="6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2:46" ht="12" customHeight="1" x14ac:dyDescent="0.2">
      <c r="B41" s="1"/>
      <c r="C41" s="2"/>
    </row>
    <row r="42" spans="2:46" ht="12" customHeight="1" x14ac:dyDescent="0.2">
      <c r="B42" s="1"/>
      <c r="C42" s="2"/>
    </row>
    <row r="43" spans="2:46" ht="12" customHeight="1" x14ac:dyDescent="0.2">
      <c r="B43" s="1"/>
      <c r="C43" s="2"/>
    </row>
    <row r="44" spans="2:46" ht="12" customHeight="1" x14ac:dyDescent="0.2">
      <c r="B44" s="131" t="s">
        <v>38</v>
      </c>
      <c r="C44" s="13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</row>
    <row r="45" spans="2:46" ht="12" customHeight="1" x14ac:dyDescent="0.2">
      <c r="B45" s="130" t="s">
        <v>39</v>
      </c>
      <c r="C45" s="130"/>
      <c r="D45" s="39"/>
      <c r="E45" s="39"/>
      <c r="F45" s="39"/>
      <c r="G45" s="39"/>
      <c r="H45" s="39">
        <f t="shared" ref="H45:K45" si="140">SUM(H47:H50)+SUM(H52:H54)</f>
        <v>298</v>
      </c>
      <c r="I45" s="39">
        <f t="shared" si="140"/>
        <v>1146</v>
      </c>
      <c r="J45" s="39">
        <f t="shared" si="140"/>
        <v>181</v>
      </c>
      <c r="K45" s="39">
        <f t="shared" si="140"/>
        <v>-281</v>
      </c>
      <c r="L45" s="39">
        <f>SUM(L47:L50)+SUM(L52:L54)</f>
        <v>68</v>
      </c>
      <c r="M45" s="39">
        <f t="shared" ref="M45:V45" si="141">SUM(M47:M50)+SUM(M52:M54)</f>
        <v>-391</v>
      </c>
      <c r="N45" s="39">
        <f t="shared" si="141"/>
        <v>1051</v>
      </c>
      <c r="O45" s="39">
        <f t="shared" si="141"/>
        <v>-1196</v>
      </c>
      <c r="P45" s="39">
        <f t="shared" si="141"/>
        <v>497</v>
      </c>
      <c r="Q45" s="39">
        <f t="shared" si="141"/>
        <v>-558</v>
      </c>
      <c r="R45" s="39">
        <f t="shared" si="141"/>
        <v>-388</v>
      </c>
      <c r="S45" s="39">
        <f t="shared" si="141"/>
        <v>-331</v>
      </c>
      <c r="T45" s="39">
        <f t="shared" si="141"/>
        <v>414</v>
      </c>
      <c r="U45" s="39">
        <f t="shared" si="141"/>
        <v>427</v>
      </c>
      <c r="V45" s="39">
        <f t="shared" si="141"/>
        <v>-269</v>
      </c>
      <c r="W45" s="39">
        <f t="shared" ref="W45:Y45" si="142">SUM(W47:W50)+SUM(W52:W54)</f>
        <v>219</v>
      </c>
      <c r="X45" s="39">
        <f t="shared" si="142"/>
        <v>-58</v>
      </c>
      <c r="Y45" s="39">
        <f t="shared" si="142"/>
        <v>-229</v>
      </c>
      <c r="Z45" s="39">
        <f t="shared" ref="Z45:AF45" si="143">SUM(Z47:Z50)+SUM(Z52:Z54)</f>
        <v>-277</v>
      </c>
      <c r="AA45" s="39">
        <f t="shared" si="143"/>
        <v>1006</v>
      </c>
      <c r="AB45" s="39">
        <f t="shared" si="143"/>
        <v>54</v>
      </c>
      <c r="AC45" s="39">
        <f t="shared" si="143"/>
        <v>194</v>
      </c>
      <c r="AD45" s="39">
        <f t="shared" si="143"/>
        <v>232</v>
      </c>
      <c r="AE45" s="39">
        <f t="shared" si="143"/>
        <v>-423</v>
      </c>
      <c r="AF45" s="39">
        <f t="shared" si="143"/>
        <v>282</v>
      </c>
      <c r="AG45" s="39">
        <f t="shared" ref="AG45:AH45" si="144">SUM(AG47:AG50)+SUM(AG52:AG54)</f>
        <v>244</v>
      </c>
      <c r="AH45" s="39">
        <f t="shared" si="144"/>
        <v>147</v>
      </c>
      <c r="AI45" s="39">
        <f t="shared" ref="AI45:AM45" si="145">SUM(AI47:AI50)+SUM(AI52:AI54)</f>
        <v>-459</v>
      </c>
      <c r="AJ45" s="39">
        <f t="shared" si="145"/>
        <v>-674</v>
      </c>
      <c r="AK45" s="39">
        <f t="shared" si="145"/>
        <v>-1671</v>
      </c>
      <c r="AL45" s="39">
        <f t="shared" si="145"/>
        <v>533</v>
      </c>
      <c r="AM45" s="39">
        <f t="shared" si="145"/>
        <v>500</v>
      </c>
      <c r="AN45" s="39">
        <f t="shared" ref="AN45:AO45" si="146">SUM(AN47:AN50)+SUM(AN52:AN54)</f>
        <v>1231</v>
      </c>
      <c r="AO45" s="39">
        <f t="shared" si="146"/>
        <v>560</v>
      </c>
    </row>
    <row r="46" spans="2:46" ht="12" customHeight="1" x14ac:dyDescent="0.2">
      <c r="B46" s="18"/>
      <c r="C46" s="19" t="s">
        <v>40</v>
      </c>
      <c r="D46" s="6"/>
      <c r="E46" s="6"/>
      <c r="F46" s="6"/>
      <c r="G46" s="6"/>
      <c r="H46" s="6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</row>
    <row r="47" spans="2:46" ht="12" customHeight="1" x14ac:dyDescent="0.2">
      <c r="B47" s="14"/>
      <c r="C47" s="15" t="s">
        <v>17</v>
      </c>
      <c r="D47" s="6"/>
      <c r="E47" s="6"/>
      <c r="F47" s="6"/>
      <c r="G47" s="6"/>
      <c r="H47" s="6">
        <v>0</v>
      </c>
      <c r="I47" s="9">
        <v>0</v>
      </c>
      <c r="J47" s="9">
        <v>0</v>
      </c>
      <c r="K47" s="6">
        <v>0</v>
      </c>
      <c r="L47" s="9">
        <v>0</v>
      </c>
      <c r="M47" s="9">
        <v>0</v>
      </c>
      <c r="N47" s="9">
        <v>0</v>
      </c>
      <c r="O47" s="6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7">
        <f t="shared" ref="U47:U52" si="147">X47-T47</f>
        <v>0</v>
      </c>
      <c r="V47" s="9">
        <v>0</v>
      </c>
      <c r="W47" s="9"/>
      <c r="X47" s="9">
        <v>0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>
        <v>0</v>
      </c>
      <c r="AM47" s="9"/>
      <c r="AN47" s="9">
        <v>0</v>
      </c>
      <c r="AO47" s="9"/>
    </row>
    <row r="48" spans="2:46" ht="12" customHeight="1" x14ac:dyDescent="0.2">
      <c r="B48" s="14"/>
      <c r="C48" s="15" t="s">
        <v>29</v>
      </c>
      <c r="D48" s="6"/>
      <c r="E48" s="6"/>
      <c r="F48" s="6"/>
      <c r="G48" s="6"/>
      <c r="H48" s="6">
        <v>0</v>
      </c>
      <c r="I48" s="9">
        <v>0</v>
      </c>
      <c r="J48" s="9">
        <v>0</v>
      </c>
      <c r="K48" s="6">
        <v>0</v>
      </c>
      <c r="L48" s="9">
        <v>0</v>
      </c>
      <c r="M48" s="9">
        <v>0</v>
      </c>
      <c r="N48" s="9">
        <v>0</v>
      </c>
      <c r="O48" s="6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7">
        <f t="shared" si="147"/>
        <v>0</v>
      </c>
      <c r="V48" s="9">
        <v>0</v>
      </c>
      <c r="W48" s="9"/>
      <c r="X48" s="9">
        <v>0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>
        <v>0</v>
      </c>
      <c r="AM48" s="9"/>
      <c r="AN48" s="9">
        <v>0</v>
      </c>
      <c r="AO48" s="9"/>
    </row>
    <row r="49" spans="2:41" ht="12" customHeight="1" x14ac:dyDescent="0.2">
      <c r="B49" s="14"/>
      <c r="C49" s="15" t="s">
        <v>18</v>
      </c>
      <c r="D49" s="6"/>
      <c r="E49" s="6"/>
      <c r="F49" s="6"/>
      <c r="G49" s="6"/>
      <c r="H49" s="6">
        <v>298</v>
      </c>
      <c r="I49" s="9">
        <v>1146</v>
      </c>
      <c r="J49" s="9">
        <v>181</v>
      </c>
      <c r="K49" s="6">
        <v>-30</v>
      </c>
      <c r="L49" s="9">
        <v>68</v>
      </c>
      <c r="M49" s="9">
        <v>-391</v>
      </c>
      <c r="N49" s="9">
        <v>1051</v>
      </c>
      <c r="O49" s="6">
        <v>-1090</v>
      </c>
      <c r="P49" s="9">
        <v>497</v>
      </c>
      <c r="Q49" s="9">
        <v>-558</v>
      </c>
      <c r="R49" s="9">
        <v>-388</v>
      </c>
      <c r="S49" s="9">
        <v>-227</v>
      </c>
      <c r="T49" s="9">
        <v>414</v>
      </c>
      <c r="U49" s="9">
        <v>427</v>
      </c>
      <c r="V49" s="9">
        <v>-269</v>
      </c>
      <c r="W49" s="9">
        <v>55</v>
      </c>
      <c r="X49" s="9">
        <v>-58</v>
      </c>
      <c r="Y49" s="9">
        <v>-229</v>
      </c>
      <c r="Z49" s="9">
        <v>-277</v>
      </c>
      <c r="AA49" s="9">
        <v>309</v>
      </c>
      <c r="AB49" s="9">
        <v>54</v>
      </c>
      <c r="AC49" s="9">
        <v>194</v>
      </c>
      <c r="AD49" s="9">
        <v>232</v>
      </c>
      <c r="AE49" s="9">
        <v>-424</v>
      </c>
      <c r="AF49" s="9">
        <v>282</v>
      </c>
      <c r="AG49" s="9">
        <v>244</v>
      </c>
      <c r="AH49" s="7">
        <v>147</v>
      </c>
      <c r="AI49" s="7">
        <v>-126</v>
      </c>
      <c r="AJ49" s="7">
        <v>-674</v>
      </c>
      <c r="AK49" s="7">
        <v>-1671</v>
      </c>
      <c r="AL49" s="7">
        <v>533</v>
      </c>
      <c r="AM49" s="7">
        <v>508</v>
      </c>
      <c r="AN49" s="7">
        <v>1231</v>
      </c>
      <c r="AO49" s="7">
        <v>560</v>
      </c>
    </row>
    <row r="50" spans="2:41" ht="12" customHeight="1" x14ac:dyDescent="0.2">
      <c r="B50" s="14"/>
      <c r="C50" s="15" t="s">
        <v>30</v>
      </c>
      <c r="D50" s="6"/>
      <c r="E50" s="6"/>
      <c r="F50" s="6"/>
      <c r="G50" s="6"/>
      <c r="H50" s="6">
        <v>0</v>
      </c>
      <c r="I50" s="5">
        <v>0</v>
      </c>
      <c r="J50" s="5">
        <v>0</v>
      </c>
      <c r="K50" s="6">
        <v>0</v>
      </c>
      <c r="L50" s="5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7">
        <f t="shared" si="147"/>
        <v>0</v>
      </c>
      <c r="V50" s="5">
        <v>0</v>
      </c>
      <c r="W50" s="5">
        <v>0</v>
      </c>
      <c r="X50" s="5">
        <v>0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>
        <v>0</v>
      </c>
      <c r="AM50" s="5">
        <v>0</v>
      </c>
      <c r="AN50" s="5">
        <v>0</v>
      </c>
      <c r="AO50" s="5"/>
    </row>
    <row r="51" spans="2:41" ht="12" customHeight="1" x14ac:dyDescent="0.2">
      <c r="B51" s="14"/>
      <c r="C51" s="19" t="s">
        <v>41</v>
      </c>
      <c r="D51" s="5"/>
      <c r="E51" s="5"/>
      <c r="F51" s="5"/>
      <c r="G51" s="5"/>
      <c r="H51" s="5"/>
      <c r="I51" s="5"/>
      <c r="J51" s="5"/>
      <c r="K51" s="5">
        <v>0</v>
      </c>
      <c r="L51" s="5"/>
      <c r="M51" s="5"/>
      <c r="N51" s="5"/>
      <c r="O51" s="5">
        <v>0</v>
      </c>
      <c r="P51" s="5"/>
      <c r="Q51" s="5"/>
      <c r="R51" s="5"/>
      <c r="S51" s="5"/>
      <c r="T51" s="5"/>
      <c r="U51" s="7"/>
      <c r="V51" s="5"/>
      <c r="W51" s="5">
        <v>0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>
        <v>0</v>
      </c>
      <c r="AN51" s="5"/>
      <c r="AO51" s="5"/>
    </row>
    <row r="52" spans="2:41" ht="12" customHeight="1" x14ac:dyDescent="0.2">
      <c r="B52" s="14"/>
      <c r="C52" s="15" t="s">
        <v>42</v>
      </c>
      <c r="D52" s="6"/>
      <c r="E52" s="6"/>
      <c r="F52" s="6"/>
      <c r="G52" s="6"/>
      <c r="H52" s="6">
        <v>0</v>
      </c>
      <c r="I52" s="9">
        <v>0</v>
      </c>
      <c r="J52" s="9">
        <v>0</v>
      </c>
      <c r="K52" s="6">
        <v>-251</v>
      </c>
      <c r="L52" s="9">
        <v>0</v>
      </c>
      <c r="M52" s="9">
        <v>0</v>
      </c>
      <c r="N52" s="9">
        <v>0</v>
      </c>
      <c r="O52" s="6">
        <v>-106</v>
      </c>
      <c r="P52" s="9">
        <v>0</v>
      </c>
      <c r="Q52" s="9">
        <v>0</v>
      </c>
      <c r="R52" s="9">
        <v>0</v>
      </c>
      <c r="S52" s="9">
        <v>-104</v>
      </c>
      <c r="T52" s="9">
        <v>0</v>
      </c>
      <c r="U52" s="7">
        <f t="shared" si="147"/>
        <v>0</v>
      </c>
      <c r="V52" s="9">
        <v>0</v>
      </c>
      <c r="W52" s="9">
        <v>164</v>
      </c>
      <c r="X52" s="9">
        <v>0</v>
      </c>
      <c r="Y52" s="9"/>
      <c r="Z52" s="9"/>
      <c r="AA52" s="9">
        <v>697</v>
      </c>
      <c r="AB52" s="9"/>
      <c r="AC52" s="9"/>
      <c r="AD52" s="9"/>
      <c r="AE52" s="9">
        <v>1</v>
      </c>
      <c r="AF52" s="9"/>
      <c r="AG52" s="9">
        <v>0</v>
      </c>
      <c r="AH52" s="7"/>
      <c r="AI52" s="7">
        <v>-333</v>
      </c>
      <c r="AJ52" s="7">
        <v>0</v>
      </c>
      <c r="AK52" s="7"/>
      <c r="AL52" s="7">
        <v>0</v>
      </c>
      <c r="AM52" s="7">
        <v>-8</v>
      </c>
      <c r="AN52" s="7">
        <v>0</v>
      </c>
      <c r="AO52" s="7"/>
    </row>
    <row r="53" spans="2:41" ht="12" customHeight="1" x14ac:dyDescent="0.2">
      <c r="B53" s="14"/>
      <c r="C53" s="15" t="s">
        <v>31</v>
      </c>
      <c r="D53" s="6"/>
      <c r="E53" s="6"/>
      <c r="F53" s="6"/>
      <c r="G53" s="6"/>
      <c r="H53" s="6"/>
      <c r="I53" s="9">
        <v>0</v>
      </c>
      <c r="J53" s="9"/>
      <c r="K53" s="6">
        <v>0</v>
      </c>
      <c r="L53" s="9"/>
      <c r="M53" s="9">
        <v>0</v>
      </c>
      <c r="N53" s="9"/>
      <c r="O53" s="6">
        <v>0</v>
      </c>
      <c r="P53" s="9"/>
      <c r="Q53" s="9">
        <v>0</v>
      </c>
      <c r="R53" s="9"/>
      <c r="S53" s="9">
        <v>0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>
        <v>0</v>
      </c>
      <c r="AM53" s="9"/>
      <c r="AN53" s="9">
        <v>0</v>
      </c>
      <c r="AO53" s="9"/>
    </row>
    <row r="54" spans="2:41" ht="12" customHeight="1" x14ac:dyDescent="0.2">
      <c r="B54" s="14"/>
      <c r="C54" s="15" t="s">
        <v>32</v>
      </c>
      <c r="D54" s="6"/>
      <c r="E54" s="6"/>
      <c r="F54" s="6"/>
      <c r="G54" s="6"/>
      <c r="H54" s="6"/>
      <c r="I54" s="5">
        <v>0</v>
      </c>
      <c r="J54" s="5"/>
      <c r="K54" s="6">
        <v>0</v>
      </c>
      <c r="L54" s="5"/>
      <c r="M54" s="5">
        <v>0</v>
      </c>
      <c r="N54" s="5"/>
      <c r="O54" s="6">
        <v>0</v>
      </c>
      <c r="P54" s="5"/>
      <c r="Q54" s="5">
        <v>0</v>
      </c>
      <c r="R54" s="5"/>
      <c r="S54" s="5"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2:41" ht="12" customHeight="1" x14ac:dyDescent="0.2">
      <c r="B55" s="130" t="s">
        <v>19</v>
      </c>
      <c r="C55" s="130"/>
      <c r="D55" s="39"/>
      <c r="E55" s="39"/>
      <c r="F55" s="39"/>
      <c r="G55" s="39"/>
      <c r="H55" s="39">
        <f t="shared" ref="H55:T55" si="148">H34+H45</f>
        <v>7744</v>
      </c>
      <c r="I55" s="39">
        <f t="shared" si="148"/>
        <v>45058</v>
      </c>
      <c r="J55" s="39">
        <f t="shared" si="148"/>
        <v>11592.301080000005</v>
      </c>
      <c r="K55" s="39">
        <f t="shared" si="148"/>
        <v>4272.6989199999953</v>
      </c>
      <c r="L55" s="39">
        <f t="shared" si="148"/>
        <v>10155.963680000001</v>
      </c>
      <c r="M55" s="39">
        <f t="shared" si="148"/>
        <v>40390</v>
      </c>
      <c r="N55" s="39">
        <f t="shared" si="148"/>
        <v>930.1769700000084</v>
      </c>
      <c r="O55" s="39">
        <f t="shared" si="148"/>
        <v>2127.8230299999955</v>
      </c>
      <c r="P55" s="39">
        <f t="shared" si="148"/>
        <v>7930</v>
      </c>
      <c r="Q55" s="39">
        <f t="shared" si="148"/>
        <v>33717</v>
      </c>
      <c r="R55" s="39">
        <f t="shared" si="148"/>
        <v>7399.0069900000017</v>
      </c>
      <c r="S55" s="39">
        <f t="shared" si="148"/>
        <v>1729.246859999992</v>
      </c>
      <c r="T55" s="39">
        <f t="shared" si="148"/>
        <v>1972.9805900000001</v>
      </c>
      <c r="U55" s="39">
        <f t="shared" ref="U55:V55" si="149">U34+U45</f>
        <v>27098.019410000001</v>
      </c>
      <c r="V55" s="39">
        <f t="shared" si="149"/>
        <v>-1598.9999999999975</v>
      </c>
      <c r="W55" s="39">
        <f t="shared" ref="W55:X55" si="150">W34+W45</f>
        <v>-8244.9999999999927</v>
      </c>
      <c r="X55" s="39">
        <f t="shared" si="150"/>
        <v>7908</v>
      </c>
      <c r="Y55" s="39">
        <f t="shared" ref="Y55:Z55" si="151">Y34+Y45</f>
        <v>14243</v>
      </c>
      <c r="Z55" s="39">
        <f t="shared" si="151"/>
        <v>1271.9444599999979</v>
      </c>
      <c r="AA55" s="39">
        <f t="shared" ref="AA55:AB55" si="152">AA34+AA45</f>
        <v>2612.0555400000007</v>
      </c>
      <c r="AB55" s="39">
        <f t="shared" si="152"/>
        <v>7538</v>
      </c>
      <c r="AC55" s="39">
        <f t="shared" ref="AC55:AD55" si="153">AC34+AC45</f>
        <v>5891</v>
      </c>
      <c r="AD55" s="39">
        <f t="shared" si="153"/>
        <v>13896</v>
      </c>
      <c r="AE55" s="39">
        <f t="shared" ref="AE55:AF55" si="154">AE34+AE45</f>
        <v>7347</v>
      </c>
      <c r="AF55" s="39">
        <f t="shared" si="154"/>
        <v>7680</v>
      </c>
      <c r="AG55" s="39">
        <f t="shared" ref="AG55:AH55" si="155">AG34+AG45</f>
        <v>17968</v>
      </c>
      <c r="AH55" s="39">
        <f t="shared" si="155"/>
        <v>22675</v>
      </c>
      <c r="AI55" s="39">
        <f t="shared" ref="AI55:AJ55" si="156">AI34+AI45</f>
        <v>14972</v>
      </c>
      <c r="AJ55" s="39">
        <f t="shared" si="156"/>
        <v>5707</v>
      </c>
      <c r="AK55" s="39">
        <f t="shared" ref="AK55:AL55" si="157">AK34+AK45</f>
        <v>14556</v>
      </c>
      <c r="AL55" s="39">
        <f t="shared" si="157"/>
        <v>21640</v>
      </c>
      <c r="AM55" s="39">
        <f t="shared" ref="AM55:AO55" si="158">AM34+AM45</f>
        <v>15483</v>
      </c>
      <c r="AN55" s="39">
        <f t="shared" si="158"/>
        <v>10789</v>
      </c>
      <c r="AO55" s="39">
        <f t="shared" si="158"/>
        <v>12981</v>
      </c>
    </row>
    <row r="56" spans="2:41" ht="12" customHeight="1" x14ac:dyDescent="0.2">
      <c r="B56" s="130" t="s">
        <v>20</v>
      </c>
      <c r="C56" s="130"/>
      <c r="D56" s="39"/>
      <c r="E56" s="39"/>
      <c r="F56" s="39"/>
      <c r="G56" s="39"/>
      <c r="H56" s="39">
        <f t="shared" ref="H56" si="159">SUM(H57:H58)</f>
        <v>7446</v>
      </c>
      <c r="I56" s="39">
        <f t="shared" ref="I56" si="160">SUM(I57:I58)</f>
        <v>43912</v>
      </c>
      <c r="J56" s="39">
        <f t="shared" ref="J56" si="161">SUM(J57:J58)</f>
        <v>11411</v>
      </c>
      <c r="K56" s="39">
        <f t="shared" ref="K56" si="162">SUM(K57:K58)</f>
        <v>4554</v>
      </c>
      <c r="L56" s="39">
        <f t="shared" ref="L56" si="163">SUM(L57:L58)</f>
        <v>10088</v>
      </c>
      <c r="M56" s="39">
        <f t="shared" ref="M56" si="164">SUM(M57:M58)</f>
        <v>40781</v>
      </c>
      <c r="N56" s="39">
        <f t="shared" ref="N56:O56" si="165">SUM(N57:N58)</f>
        <v>-121</v>
      </c>
      <c r="O56" s="39">
        <f t="shared" si="165"/>
        <v>3324</v>
      </c>
      <c r="P56" s="39">
        <f>SUM(P57:P58)</f>
        <v>7433</v>
      </c>
      <c r="Q56" s="39">
        <f t="shared" ref="Q56:R56" si="166">SUM(Q57:Q58)</f>
        <v>34275</v>
      </c>
      <c r="R56" s="39">
        <f t="shared" si="166"/>
        <v>7788</v>
      </c>
      <c r="S56" s="39">
        <f t="shared" ref="S56:T56" si="167">SUM(S57:S58)</f>
        <v>2059</v>
      </c>
      <c r="T56" s="39">
        <f t="shared" si="167"/>
        <v>1559</v>
      </c>
      <c r="U56" s="39">
        <f t="shared" ref="U56:V56" si="168">SUM(U57:U58)</f>
        <v>26671</v>
      </c>
      <c r="V56" s="39">
        <f t="shared" si="168"/>
        <v>-1330</v>
      </c>
      <c r="W56" s="39">
        <f t="shared" ref="W56:X56" si="169">SUM(W57:W58)</f>
        <v>-8464</v>
      </c>
      <c r="X56" s="39">
        <f t="shared" si="169"/>
        <v>7966</v>
      </c>
      <c r="Y56" s="39">
        <f t="shared" ref="Y56:Z56" si="170">SUM(Y57:Y58)</f>
        <v>14472</v>
      </c>
      <c r="Z56" s="39">
        <f t="shared" si="170"/>
        <v>1549</v>
      </c>
      <c r="AA56" s="39">
        <f t="shared" ref="AA56:AB56" si="171">SUM(AA57:AA58)</f>
        <v>1606</v>
      </c>
      <c r="AB56" s="39">
        <f t="shared" si="171"/>
        <v>7484</v>
      </c>
      <c r="AC56" s="39">
        <f t="shared" ref="AC56:AD56" si="172">SUM(AC57:AC58)</f>
        <v>5697</v>
      </c>
      <c r="AD56" s="39">
        <f t="shared" si="172"/>
        <v>13664</v>
      </c>
      <c r="AE56" s="39">
        <f t="shared" ref="AE56:AF56" si="173">SUM(AE57:AE58)</f>
        <v>7770</v>
      </c>
      <c r="AF56" s="39">
        <f t="shared" si="173"/>
        <v>7398</v>
      </c>
      <c r="AG56" s="39">
        <f t="shared" ref="AG56:AH56" si="174">SUM(AG57:AG58)</f>
        <v>17724</v>
      </c>
      <c r="AH56" s="39">
        <f t="shared" si="174"/>
        <v>22528</v>
      </c>
      <c r="AI56" s="39">
        <f t="shared" ref="AI56:AJ56" si="175">SUM(AI57:AI58)</f>
        <v>15431</v>
      </c>
      <c r="AJ56" s="39">
        <f t="shared" si="175"/>
        <v>6381</v>
      </c>
      <c r="AK56" s="39">
        <f t="shared" ref="AK56:AL56" si="176">SUM(AK57:AK58)</f>
        <v>16227</v>
      </c>
      <c r="AL56" s="39">
        <f t="shared" si="176"/>
        <v>21107</v>
      </c>
      <c r="AM56" s="39">
        <f t="shared" ref="AM56:AO56" si="177">SUM(AM57:AM58)</f>
        <v>14983</v>
      </c>
      <c r="AN56" s="39">
        <f t="shared" si="177"/>
        <v>9558</v>
      </c>
      <c r="AO56" s="39">
        <f t="shared" si="177"/>
        <v>12421</v>
      </c>
    </row>
    <row r="57" spans="2:41" ht="12" customHeight="1" x14ac:dyDescent="0.2">
      <c r="B57" s="14"/>
      <c r="C57" s="15" t="s">
        <v>43</v>
      </c>
      <c r="D57" s="6"/>
      <c r="E57" s="6"/>
      <c r="F57" s="6"/>
      <c r="G57" s="6"/>
      <c r="H57" s="6">
        <v>7446</v>
      </c>
      <c r="I57" s="9">
        <v>43912</v>
      </c>
      <c r="J57" s="9">
        <v>11411</v>
      </c>
      <c r="K57" s="6">
        <v>4554</v>
      </c>
      <c r="L57" s="9">
        <v>10088</v>
      </c>
      <c r="M57" s="9">
        <v>40781</v>
      </c>
      <c r="N57" s="9">
        <v>-121</v>
      </c>
      <c r="O57" s="6">
        <v>3324</v>
      </c>
      <c r="P57" s="9">
        <v>7433</v>
      </c>
      <c r="Q57" s="9">
        <v>34275</v>
      </c>
      <c r="R57" s="9">
        <v>7788</v>
      </c>
      <c r="S57" s="9">
        <v>2059</v>
      </c>
      <c r="T57" s="9">
        <v>1559</v>
      </c>
      <c r="U57" s="7">
        <v>26671</v>
      </c>
      <c r="V57" s="9">
        <v>-1330</v>
      </c>
      <c r="W57" s="9">
        <v>-8464</v>
      </c>
      <c r="X57" s="9">
        <v>7966</v>
      </c>
      <c r="Y57" s="9">
        <v>14472</v>
      </c>
      <c r="Z57" s="9">
        <v>1549</v>
      </c>
      <c r="AA57" s="9">
        <v>1606</v>
      </c>
      <c r="AB57" s="9">
        <v>7484</v>
      </c>
      <c r="AC57" s="9">
        <v>5697</v>
      </c>
      <c r="AD57" s="9">
        <v>13664</v>
      </c>
      <c r="AE57" s="9">
        <v>7770</v>
      </c>
      <c r="AF57" s="9">
        <v>7398</v>
      </c>
      <c r="AG57" s="9">
        <v>17724</v>
      </c>
      <c r="AH57" s="7">
        <f>AH34</f>
        <v>22528</v>
      </c>
      <c r="AI57" s="7">
        <v>15431</v>
      </c>
      <c r="AJ57" s="7">
        <f>AJ34</f>
        <v>6381</v>
      </c>
      <c r="AK57" s="7">
        <v>16227</v>
      </c>
      <c r="AL57" s="7">
        <v>21107</v>
      </c>
      <c r="AM57" s="7">
        <v>14983</v>
      </c>
      <c r="AN57" s="7">
        <v>9558</v>
      </c>
      <c r="AO57" s="7">
        <v>12421</v>
      </c>
    </row>
    <row r="58" spans="2:41" ht="12" customHeight="1" x14ac:dyDescent="0.2">
      <c r="B58" s="14"/>
      <c r="C58" s="15" t="s">
        <v>44</v>
      </c>
      <c r="D58" s="6"/>
      <c r="E58" s="6"/>
      <c r="F58" s="6"/>
      <c r="G58" s="6"/>
      <c r="H58" s="6">
        <v>0</v>
      </c>
      <c r="I58" s="9">
        <v>0</v>
      </c>
      <c r="J58" s="9">
        <v>0</v>
      </c>
      <c r="K58" s="6">
        <v>0</v>
      </c>
      <c r="L58" s="9">
        <v>0</v>
      </c>
      <c r="M58" s="9">
        <v>0</v>
      </c>
      <c r="N58" s="9">
        <v>0</v>
      </c>
      <c r="O58" s="6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7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7">
        <v>0</v>
      </c>
      <c r="AI58" s="7">
        <v>0</v>
      </c>
      <c r="AJ58" s="7">
        <v>0</v>
      </c>
      <c r="AK58" s="7"/>
      <c r="AL58" s="7">
        <v>0</v>
      </c>
      <c r="AM58" s="7">
        <v>0</v>
      </c>
      <c r="AN58" s="7">
        <v>0</v>
      </c>
      <c r="AO58" s="7">
        <v>0</v>
      </c>
    </row>
    <row r="59" spans="2:41" ht="12" customHeight="1" x14ac:dyDescent="0.2">
      <c r="B59" s="130" t="s">
        <v>21</v>
      </c>
      <c r="C59" s="130"/>
      <c r="D59" s="39"/>
      <c r="E59" s="39"/>
      <c r="F59" s="39"/>
      <c r="G59" s="39"/>
      <c r="H59" s="39">
        <f t="shared" ref="H59" si="178">SUM(H60:H61)</f>
        <v>7744</v>
      </c>
      <c r="I59" s="39">
        <f t="shared" ref="I59" si="179">SUM(I60:I61)</f>
        <v>45058</v>
      </c>
      <c r="J59" s="39">
        <f t="shared" ref="J59" si="180">SUM(J60:J61)</f>
        <v>11592</v>
      </c>
      <c r="K59" s="39">
        <f t="shared" ref="K59" si="181">SUM(K60:K61)</f>
        <v>4273</v>
      </c>
      <c r="L59" s="39">
        <f t="shared" ref="L59" si="182">SUM(L60:L61)</f>
        <v>10156</v>
      </c>
      <c r="M59" s="39">
        <f t="shared" ref="M59" si="183">SUM(M60:M61)</f>
        <v>40390</v>
      </c>
      <c r="N59" s="39">
        <f t="shared" ref="N59:O59" si="184">SUM(N60:N61)</f>
        <v>930</v>
      </c>
      <c r="O59" s="39">
        <f t="shared" si="184"/>
        <v>2128</v>
      </c>
      <c r="P59" s="39">
        <f>SUM(P60:P61)</f>
        <v>7930</v>
      </c>
      <c r="Q59" s="39">
        <f t="shared" ref="Q59:V59" si="185">SUM(Q60:Q61)</f>
        <v>33717</v>
      </c>
      <c r="R59" s="39">
        <f t="shared" si="185"/>
        <v>7400</v>
      </c>
      <c r="S59" s="39">
        <f t="shared" si="185"/>
        <v>1728</v>
      </c>
      <c r="T59" s="39">
        <f t="shared" si="185"/>
        <v>1973</v>
      </c>
      <c r="U59" s="39">
        <f t="shared" si="185"/>
        <v>27098</v>
      </c>
      <c r="V59" s="39">
        <f t="shared" si="185"/>
        <v>-1599</v>
      </c>
      <c r="W59" s="39">
        <f t="shared" ref="W59:Y59" si="186">SUM(W60:W61)</f>
        <v>-8245</v>
      </c>
      <c r="X59" s="39">
        <f t="shared" si="186"/>
        <v>7908</v>
      </c>
      <c r="Y59" s="39">
        <f t="shared" si="186"/>
        <v>14243</v>
      </c>
      <c r="Z59" s="39">
        <f t="shared" ref="Z59:AF59" si="187">SUM(Z60:Z61)</f>
        <v>1272</v>
      </c>
      <c r="AA59" s="39">
        <f t="shared" si="187"/>
        <v>2612</v>
      </c>
      <c r="AB59" s="39">
        <f t="shared" si="187"/>
        <v>7538</v>
      </c>
      <c r="AC59" s="39">
        <f t="shared" si="187"/>
        <v>5891</v>
      </c>
      <c r="AD59" s="39">
        <f t="shared" si="187"/>
        <v>13896</v>
      </c>
      <c r="AE59" s="39">
        <f t="shared" si="187"/>
        <v>7347</v>
      </c>
      <c r="AF59" s="39">
        <f t="shared" si="187"/>
        <v>7680</v>
      </c>
      <c r="AG59" s="39">
        <f t="shared" ref="AG59:AH59" si="188">SUM(AG60:AG61)</f>
        <v>17968</v>
      </c>
      <c r="AH59" s="39">
        <f t="shared" si="188"/>
        <v>22675</v>
      </c>
      <c r="AI59" s="39">
        <f t="shared" ref="AI59:AK59" si="189">SUM(AI60:AI61)</f>
        <v>14972</v>
      </c>
      <c r="AJ59" s="39">
        <f t="shared" si="189"/>
        <v>5707</v>
      </c>
      <c r="AK59" s="39">
        <f t="shared" si="189"/>
        <v>14556</v>
      </c>
      <c r="AL59" s="39">
        <f>SUM(AL60:AL61)</f>
        <v>21640</v>
      </c>
      <c r="AM59" s="39">
        <f>SUM(AM60:AM61)</f>
        <v>15483</v>
      </c>
      <c r="AN59" s="39">
        <f>SUM(AN60:AN61)</f>
        <v>10789</v>
      </c>
      <c r="AO59" s="39">
        <f>SUM(AO60:AO61)</f>
        <v>12981</v>
      </c>
    </row>
    <row r="60" spans="2:41" ht="12" customHeight="1" x14ac:dyDescent="0.2">
      <c r="B60" s="14"/>
      <c r="C60" s="15" t="s">
        <v>43</v>
      </c>
      <c r="D60" s="6"/>
      <c r="E60" s="6"/>
      <c r="F60" s="6"/>
      <c r="G60" s="6"/>
      <c r="H60" s="6">
        <v>7744</v>
      </c>
      <c r="I60" s="9">
        <v>45058</v>
      </c>
      <c r="J60" s="9">
        <v>11592</v>
      </c>
      <c r="K60" s="6">
        <v>4273</v>
      </c>
      <c r="L60" s="9">
        <v>10156</v>
      </c>
      <c r="M60" s="9">
        <v>40390</v>
      </c>
      <c r="N60" s="9">
        <v>930</v>
      </c>
      <c r="O60" s="6">
        <v>2128</v>
      </c>
      <c r="P60" s="9">
        <v>7930</v>
      </c>
      <c r="Q60" s="9">
        <v>33717</v>
      </c>
      <c r="R60" s="9">
        <v>7400</v>
      </c>
      <c r="S60" s="9">
        <v>1728</v>
      </c>
      <c r="T60" s="9">
        <v>1973</v>
      </c>
      <c r="U60" s="7">
        <v>27098</v>
      </c>
      <c r="V60" s="9">
        <v>-1599</v>
      </c>
      <c r="W60" s="9">
        <v>-8245</v>
      </c>
      <c r="X60" s="9">
        <v>7908</v>
      </c>
      <c r="Y60" s="9">
        <v>14243</v>
      </c>
      <c r="Z60" s="9">
        <v>1272</v>
      </c>
      <c r="AA60" s="9">
        <v>2612</v>
      </c>
      <c r="AB60" s="9">
        <v>7538</v>
      </c>
      <c r="AC60" s="9">
        <v>5891</v>
      </c>
      <c r="AD60" s="9">
        <v>13896</v>
      </c>
      <c r="AE60" s="9">
        <v>7347</v>
      </c>
      <c r="AF60" s="9">
        <v>7680</v>
      </c>
      <c r="AG60" s="9">
        <v>17968</v>
      </c>
      <c r="AH60" s="7">
        <v>22675</v>
      </c>
      <c r="AI60" s="7">
        <v>14972</v>
      </c>
      <c r="AJ60" s="7">
        <v>5707</v>
      </c>
      <c r="AK60" s="7">
        <v>14556</v>
      </c>
      <c r="AL60" s="7">
        <v>21640</v>
      </c>
      <c r="AM60" s="7">
        <v>15483</v>
      </c>
      <c r="AN60" s="7">
        <v>10789</v>
      </c>
      <c r="AO60" s="7">
        <v>12981</v>
      </c>
    </row>
    <row r="61" spans="2:41" ht="12" customHeight="1" x14ac:dyDescent="0.2">
      <c r="B61" s="14"/>
      <c r="C61" s="15" t="s">
        <v>44</v>
      </c>
      <c r="D61" s="6"/>
      <c r="E61" s="6"/>
      <c r="F61" s="6"/>
      <c r="G61" s="6"/>
      <c r="H61" s="6">
        <v>0</v>
      </c>
      <c r="I61" s="9">
        <v>0</v>
      </c>
      <c r="J61" s="9">
        <v>0</v>
      </c>
      <c r="K61" s="6">
        <v>0</v>
      </c>
      <c r="L61" s="9">
        <v>0</v>
      </c>
      <c r="M61" s="9">
        <v>0</v>
      </c>
      <c r="N61" s="9">
        <v>0</v>
      </c>
      <c r="O61" s="6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7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7">
        <v>0</v>
      </c>
      <c r="AI61" s="7">
        <v>0</v>
      </c>
      <c r="AJ61" s="7">
        <v>0</v>
      </c>
      <c r="AK61" s="7"/>
      <c r="AL61" s="7"/>
      <c r="AM61" s="7">
        <v>0</v>
      </c>
      <c r="AN61" s="7">
        <v>0</v>
      </c>
      <c r="AO61" s="7">
        <v>0</v>
      </c>
    </row>
    <row r="62" spans="2:41" ht="12" customHeight="1" x14ac:dyDescent="0.2">
      <c r="B62" s="1"/>
      <c r="C62" s="2"/>
    </row>
    <row r="63" spans="2:41" ht="12" customHeight="1" x14ac:dyDescent="0.2">
      <c r="B63" s="1"/>
      <c r="C63" s="2"/>
    </row>
    <row r="64" spans="2:41" ht="12" customHeight="1" x14ac:dyDescent="0.2">
      <c r="B64" s="1"/>
      <c r="C64" s="2"/>
    </row>
    <row r="65" spans="2:3" ht="12" customHeight="1" outlineLevel="1" x14ac:dyDescent="0.2">
      <c r="B65" s="1"/>
      <c r="C65" s="2" t="s">
        <v>232</v>
      </c>
    </row>
    <row r="66" spans="2:3" ht="12" customHeight="1" outlineLevel="1" x14ac:dyDescent="0.2">
      <c r="C66" s="11" t="s">
        <v>233</v>
      </c>
    </row>
    <row r="67" spans="2:3" ht="12" customHeight="1" outlineLevel="1" x14ac:dyDescent="0.2"/>
    <row r="68" spans="2:3" ht="12" customHeight="1" outlineLevel="1" x14ac:dyDescent="0.2">
      <c r="C68" s="11" t="s">
        <v>234</v>
      </c>
    </row>
  </sheetData>
  <mergeCells count="27">
    <mergeCell ref="B3:C4"/>
    <mergeCell ref="B5:C5"/>
    <mergeCell ref="B6:C6"/>
    <mergeCell ref="B9:C9"/>
    <mergeCell ref="H3:AO3"/>
    <mergeCell ref="B12:C12"/>
    <mergeCell ref="B26:C26"/>
    <mergeCell ref="B20:C20"/>
    <mergeCell ref="B21:C21"/>
    <mergeCell ref="B22:C22"/>
    <mergeCell ref="B23:C23"/>
    <mergeCell ref="B15:C15"/>
    <mergeCell ref="B17:C17"/>
    <mergeCell ref="B16:C16"/>
    <mergeCell ref="B55:C55"/>
    <mergeCell ref="B56:C56"/>
    <mergeCell ref="B59:C59"/>
    <mergeCell ref="B35:C35"/>
    <mergeCell ref="B36:C36"/>
    <mergeCell ref="B38:C38"/>
    <mergeCell ref="B27:C27"/>
    <mergeCell ref="B45:C45"/>
    <mergeCell ref="B30:C30"/>
    <mergeCell ref="B31:C31"/>
    <mergeCell ref="B33:C33"/>
    <mergeCell ref="B34:C34"/>
    <mergeCell ref="B44:C44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14AB-58A3-4894-9872-679B10F88A75}">
  <sheetPr>
    <pageSetUpPr fitToPage="1"/>
  </sheetPr>
  <dimension ref="B1:AC68"/>
  <sheetViews>
    <sheetView showGridLines="0" zoomScaleNormal="100" zoomScaleSheetLayoutView="100" workbookViewId="0">
      <pane xSplit="3" ySplit="4" topLeftCell="H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K13" sqref="K13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16" width="10.7109375" style="3" customWidth="1"/>
    <col min="17" max="22" width="9.140625" style="3" customWidth="1"/>
    <col min="23" max="16384" width="9.140625" style="3"/>
  </cols>
  <sheetData>
    <row r="1" spans="2:16" s="1" customFormat="1" ht="12" customHeight="1" x14ac:dyDescent="0.2">
      <c r="C1" s="2"/>
    </row>
    <row r="2" spans="2:16" s="1" customFormat="1" ht="12" customHeight="1" x14ac:dyDescent="0.2">
      <c r="B2" s="82" t="s">
        <v>235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12" customHeight="1" x14ac:dyDescent="0.2">
      <c r="B3" s="122" t="s">
        <v>59</v>
      </c>
      <c r="C3" s="135"/>
      <c r="D3" s="94"/>
      <c r="E3" s="94"/>
      <c r="F3" s="94"/>
      <c r="G3" s="94"/>
      <c r="H3" s="124" t="s">
        <v>116</v>
      </c>
      <c r="I3" s="125"/>
      <c r="J3" s="125"/>
      <c r="K3" s="125"/>
      <c r="L3" s="126"/>
      <c r="M3" s="126"/>
      <c r="N3" s="126"/>
      <c r="O3" s="126"/>
      <c r="P3" s="127"/>
    </row>
    <row r="4" spans="2:16" ht="12" customHeight="1" x14ac:dyDescent="0.2">
      <c r="B4" s="136"/>
      <c r="C4" s="137"/>
      <c r="D4" s="95" t="s">
        <v>51</v>
      </c>
      <c r="E4" s="95" t="s">
        <v>52</v>
      </c>
      <c r="F4" s="95" t="s">
        <v>53</v>
      </c>
      <c r="G4" s="95" t="s">
        <v>54</v>
      </c>
      <c r="H4" s="100">
        <v>2018</v>
      </c>
      <c r="I4" s="100">
        <v>2019</v>
      </c>
      <c r="J4" s="100">
        <v>2020</v>
      </c>
      <c r="K4" s="100">
        <v>2021</v>
      </c>
      <c r="L4" s="100">
        <v>2022</v>
      </c>
      <c r="M4" s="100">
        <v>2023</v>
      </c>
      <c r="N4" s="100">
        <v>2024</v>
      </c>
      <c r="O4" s="100">
        <v>2025</v>
      </c>
      <c r="P4" s="100">
        <v>2026</v>
      </c>
    </row>
    <row r="5" spans="2:16" ht="12" customHeight="1" x14ac:dyDescent="0.2">
      <c r="B5" s="138" t="s">
        <v>26</v>
      </c>
      <c r="C5" s="139"/>
      <c r="D5" s="4"/>
      <c r="E5" s="4"/>
      <c r="F5" s="4"/>
      <c r="G5" s="4"/>
      <c r="H5" s="23"/>
      <c r="I5" s="4"/>
      <c r="J5" s="21"/>
      <c r="K5" s="21"/>
      <c r="L5" s="21"/>
      <c r="M5" s="21"/>
      <c r="N5" s="21"/>
      <c r="O5" s="21"/>
      <c r="P5" s="21"/>
    </row>
    <row r="6" spans="2:16" ht="12" customHeight="1" x14ac:dyDescent="0.2">
      <c r="B6" s="130" t="s">
        <v>0</v>
      </c>
      <c r="C6" s="130"/>
      <c r="D6" s="39"/>
      <c r="E6" s="39"/>
      <c r="F6" s="39"/>
      <c r="G6" s="39"/>
      <c r="H6" s="39">
        <f t="shared" ref="H6:K6" si="0">SUM(H7:H8)</f>
        <v>265505</v>
      </c>
      <c r="I6" s="39">
        <f t="shared" si="0"/>
        <v>262967</v>
      </c>
      <c r="J6" s="39">
        <f t="shared" si="0"/>
        <v>353424</v>
      </c>
      <c r="K6" s="39">
        <f t="shared" si="0"/>
        <v>282486</v>
      </c>
      <c r="L6" s="39">
        <f t="shared" ref="L6:M6" si="1">SUM(L7:L8)</f>
        <v>411884</v>
      </c>
      <c r="M6" s="39">
        <f t="shared" si="1"/>
        <v>479177</v>
      </c>
      <c r="N6" s="39">
        <f t="shared" ref="N6:O6" si="2">SUM(N7:N8)</f>
        <v>536578</v>
      </c>
      <c r="O6" s="39">
        <f t="shared" si="2"/>
        <v>526249</v>
      </c>
      <c r="P6" s="39">
        <f t="shared" ref="P6" si="3">SUM(P7:P8)</f>
        <v>290972</v>
      </c>
    </row>
    <row r="7" spans="2:16" ht="12" customHeight="1" x14ac:dyDescent="0.2">
      <c r="B7" s="14"/>
      <c r="C7" s="15" t="s">
        <v>1</v>
      </c>
      <c r="D7" s="6"/>
      <c r="E7" s="6"/>
      <c r="F7" s="6"/>
      <c r="G7" s="6"/>
      <c r="H7" s="6">
        <f>SUM('P&amp;L(q)'!H7:K7)</f>
        <v>33187</v>
      </c>
      <c r="I7" s="6">
        <f>SUM('P&amp;L(q)'!L7:O7)</f>
        <v>37372</v>
      </c>
      <c r="J7" s="7">
        <f>SUM('P&amp;L(q)'!P7:S7)</f>
        <v>41822</v>
      </c>
      <c r="K7" s="7">
        <f>SUM('P&amp;L(q)'!$T7:W7)</f>
        <v>47427</v>
      </c>
      <c r="L7" s="7">
        <f>SUM('P&amp;L(q)'!$X7:AA7)</f>
        <v>58934</v>
      </c>
      <c r="M7" s="7">
        <f>SUM('P&amp;L(q)'!$AB7:AE7)</f>
        <v>59846</v>
      </c>
      <c r="N7" s="7">
        <f>SUM('P&amp;L(q)'!$AF7:AI7)</f>
        <v>52362</v>
      </c>
      <c r="O7" s="7">
        <f>SUM('P&amp;L(q)'!$AJ7:AM7)</f>
        <v>41655</v>
      </c>
      <c r="P7" s="7">
        <f>SUM('P&amp;L(q)'!$AN7:AO7)</f>
        <v>43622</v>
      </c>
    </row>
    <row r="8" spans="2:16" ht="12" customHeight="1" x14ac:dyDescent="0.2">
      <c r="B8" s="14"/>
      <c r="C8" s="15" t="s">
        <v>2</v>
      </c>
      <c r="D8" s="6"/>
      <c r="E8" s="6"/>
      <c r="F8" s="6"/>
      <c r="G8" s="6"/>
      <c r="H8" s="6">
        <f>SUM('P&amp;L(q)'!H8:K8)</f>
        <v>232318</v>
      </c>
      <c r="I8" s="6">
        <f>SUM('P&amp;L(q)'!L8:O8)</f>
        <v>225595</v>
      </c>
      <c r="J8" s="7">
        <f>SUM('P&amp;L(q)'!P8:S8)</f>
        <v>311602</v>
      </c>
      <c r="K8" s="7">
        <f>SUM('P&amp;L(q)'!$T8:W8)</f>
        <v>235059</v>
      </c>
      <c r="L8" s="7">
        <f>SUM('P&amp;L(q)'!$X8:AA8)</f>
        <v>352950</v>
      </c>
      <c r="M8" s="7">
        <f>SUM('P&amp;L(q)'!$AB8:AE8)</f>
        <v>419331</v>
      </c>
      <c r="N8" s="7">
        <f>SUM('P&amp;L(q)'!$AF8:AI8)</f>
        <v>484216</v>
      </c>
      <c r="O8" s="7">
        <f>SUM('P&amp;L(q)'!$AJ8:AM8)</f>
        <v>484594</v>
      </c>
      <c r="P8" s="7">
        <f>SUM('P&amp;L(q)'!$AN8:AO8)</f>
        <v>247350</v>
      </c>
    </row>
    <row r="9" spans="2:16" ht="12" customHeight="1" x14ac:dyDescent="0.2">
      <c r="B9" s="130" t="s">
        <v>33</v>
      </c>
      <c r="C9" s="130"/>
      <c r="D9" s="39"/>
      <c r="E9" s="39"/>
      <c r="F9" s="39"/>
      <c r="G9" s="39"/>
      <c r="H9" s="39">
        <f t="shared" ref="H9:K9" si="4">SUM(H10:H11)</f>
        <v>-189145</v>
      </c>
      <c r="I9" s="39">
        <f t="shared" si="4"/>
        <v>-199923</v>
      </c>
      <c r="J9" s="39">
        <f t="shared" si="4"/>
        <v>-281969</v>
      </c>
      <c r="K9" s="39">
        <f t="shared" si="4"/>
        <v>-250765</v>
      </c>
      <c r="L9" s="39">
        <f t="shared" ref="L9:M9" si="5">SUM(L10:L11)</f>
        <v>-349735</v>
      </c>
      <c r="M9" s="39">
        <f t="shared" si="5"/>
        <v>-373458</v>
      </c>
      <c r="N9" s="39">
        <f t="shared" ref="N9:O9" si="6">SUM(N10:N11)</f>
        <v>-394861</v>
      </c>
      <c r="O9" s="39">
        <f t="shared" si="6"/>
        <v>-399825</v>
      </c>
      <c r="P9" s="39">
        <f t="shared" ref="P9" si="7">SUM(P10:P11)</f>
        <v>-218280</v>
      </c>
    </row>
    <row r="10" spans="2:16" ht="12" customHeight="1" x14ac:dyDescent="0.2">
      <c r="B10" s="14"/>
      <c r="C10" s="15" t="s">
        <v>1</v>
      </c>
      <c r="D10" s="6"/>
      <c r="E10" s="6"/>
      <c r="F10" s="6"/>
      <c r="G10" s="6"/>
      <c r="H10" s="6">
        <f>SUM('P&amp;L(q)'!H10:K10)</f>
        <v>-22187</v>
      </c>
      <c r="I10" s="6">
        <f>SUM('P&amp;L(q)'!L10:O10)</f>
        <v>-25583</v>
      </c>
      <c r="J10" s="7">
        <f>SUM('P&amp;L(q)'!P10:S10)</f>
        <v>-29551</v>
      </c>
      <c r="K10" s="7">
        <f>SUM('P&amp;L(q)'!$T10:W10)</f>
        <v>-38658</v>
      </c>
      <c r="L10" s="7">
        <f>SUM('P&amp;L(q)'!$X10:AA10)</f>
        <v>-49563</v>
      </c>
      <c r="M10" s="7">
        <f>SUM('P&amp;L(q)'!$AB10:AE10)</f>
        <v>-51700</v>
      </c>
      <c r="N10" s="7">
        <f>SUM('P&amp;L(q)'!$AF10:AI10)</f>
        <v>-42412</v>
      </c>
      <c r="O10" s="7">
        <f>SUM('P&amp;L(q)'!$AJ10:AM10)</f>
        <v>-30776</v>
      </c>
      <c r="P10" s="7">
        <f>SUM('P&amp;L(q)'!$AN10:AO10)</f>
        <v>-40879</v>
      </c>
    </row>
    <row r="11" spans="2:16" ht="12" customHeight="1" x14ac:dyDescent="0.2">
      <c r="B11" s="14"/>
      <c r="C11" s="15" t="s">
        <v>2</v>
      </c>
      <c r="D11" s="6"/>
      <c r="E11" s="6"/>
      <c r="F11" s="6"/>
      <c r="G11" s="6"/>
      <c r="H11" s="6">
        <f>SUM('P&amp;L(q)'!H11:K11)</f>
        <v>-166958</v>
      </c>
      <c r="I11" s="6">
        <f>SUM('P&amp;L(q)'!L11:O11)</f>
        <v>-174340</v>
      </c>
      <c r="J11" s="7">
        <f>SUM('P&amp;L(q)'!P11:S11)</f>
        <v>-252418</v>
      </c>
      <c r="K11" s="7">
        <f>SUM('P&amp;L(q)'!$T11:W11)</f>
        <v>-212107</v>
      </c>
      <c r="L11" s="7">
        <f>SUM('P&amp;L(q)'!$X11:AA11)</f>
        <v>-300172</v>
      </c>
      <c r="M11" s="7">
        <f>SUM('P&amp;L(q)'!$AB11:AE11)</f>
        <v>-321758</v>
      </c>
      <c r="N11" s="7">
        <f>SUM('P&amp;L(q)'!$AF11:AI11)</f>
        <v>-352449</v>
      </c>
      <c r="O11" s="7">
        <f>SUM('P&amp;L(q)'!$AJ11:AM11)</f>
        <v>-369049</v>
      </c>
      <c r="P11" s="7">
        <f>SUM('P&amp;L(q)'!$AN11:AO11)</f>
        <v>-177401</v>
      </c>
    </row>
    <row r="12" spans="2:16" ht="12" customHeight="1" x14ac:dyDescent="0.2">
      <c r="B12" s="130" t="s">
        <v>3</v>
      </c>
      <c r="C12" s="130"/>
      <c r="D12" s="39"/>
      <c r="E12" s="39"/>
      <c r="F12" s="39"/>
      <c r="G12" s="39"/>
      <c r="H12" s="39">
        <f t="shared" ref="H12:K12" si="8">H6+H9</f>
        <v>76360</v>
      </c>
      <c r="I12" s="39">
        <f t="shared" si="8"/>
        <v>63044</v>
      </c>
      <c r="J12" s="39">
        <f t="shared" si="8"/>
        <v>71455</v>
      </c>
      <c r="K12" s="39">
        <f t="shared" si="8"/>
        <v>31721</v>
      </c>
      <c r="L12" s="39">
        <f t="shared" ref="L12:M12" si="9">L6+L9</f>
        <v>62149</v>
      </c>
      <c r="M12" s="39">
        <f t="shared" si="9"/>
        <v>105719</v>
      </c>
      <c r="N12" s="39">
        <f t="shared" ref="N12:O12" si="10">N6+N9</f>
        <v>141717</v>
      </c>
      <c r="O12" s="39">
        <f t="shared" si="10"/>
        <v>126424</v>
      </c>
      <c r="P12" s="39">
        <f t="shared" ref="P12" si="11">P6+P9</f>
        <v>72692</v>
      </c>
    </row>
    <row r="13" spans="2:16" ht="12" customHeight="1" x14ac:dyDescent="0.2">
      <c r="B13" s="14"/>
      <c r="C13" s="15" t="s">
        <v>4</v>
      </c>
      <c r="D13" s="6"/>
      <c r="E13" s="6"/>
      <c r="F13" s="6"/>
      <c r="G13" s="6"/>
      <c r="H13" s="6">
        <f>SUM('P&amp;L(q)'!H13:K13)</f>
        <v>-10683</v>
      </c>
      <c r="I13" s="6">
        <f>SUM('P&amp;L(q)'!L13:O13)</f>
        <v>-10824</v>
      </c>
      <c r="J13" s="7">
        <f>SUM('P&amp;L(q)'!P13:S13)</f>
        <v>-8413</v>
      </c>
      <c r="K13" s="7">
        <f>SUM('P&amp;L(q)'!$T13:W13)</f>
        <v>-7827</v>
      </c>
      <c r="L13" s="7">
        <f>SUM('P&amp;L(q)'!$X13:AA13)</f>
        <v>-12434</v>
      </c>
      <c r="M13" s="7">
        <f>SUM('P&amp;L(q)'!$AB13:AE13)</f>
        <v>-16236</v>
      </c>
      <c r="N13" s="7">
        <f>SUM('P&amp;L(q)'!$AF13:AI13)</f>
        <v>-19843</v>
      </c>
      <c r="O13" s="7">
        <f>SUM('P&amp;L(q)'!$AJ13:AM13)</f>
        <v>-23103</v>
      </c>
      <c r="P13" s="7">
        <f>SUM('P&amp;L(q)'!$AN13:AO13)</f>
        <v>-12695</v>
      </c>
    </row>
    <row r="14" spans="2:16" ht="12" customHeight="1" x14ac:dyDescent="0.2">
      <c r="B14" s="14"/>
      <c r="C14" s="15" t="s">
        <v>5</v>
      </c>
      <c r="D14" s="6"/>
      <c r="E14" s="6"/>
      <c r="F14" s="6"/>
      <c r="G14" s="6"/>
      <c r="H14" s="6">
        <f>SUM('P&amp;L(q)'!H14:K14)</f>
        <v>-38417</v>
      </c>
      <c r="I14" s="6">
        <f>SUM('P&amp;L(q)'!L14:O14)</f>
        <v>-39972</v>
      </c>
      <c r="J14" s="7">
        <f>SUM('P&amp;L(q)'!P14:S14)</f>
        <v>-39804</v>
      </c>
      <c r="K14" s="7">
        <f>SUM('P&amp;L(q)'!$T14:W14)</f>
        <v>-38132</v>
      </c>
      <c r="L14" s="7">
        <f>SUM('P&amp;L(q)'!$X14:AA14)</f>
        <v>-48619</v>
      </c>
      <c r="M14" s="7">
        <f>SUM('P&amp;L(q)'!$AB14:AE14)</f>
        <v>-59861</v>
      </c>
      <c r="N14" s="7">
        <f>SUM('P&amp;L(q)'!$AF14:AI14)</f>
        <v>-64008</v>
      </c>
      <c r="O14" s="7">
        <f>SUM('P&amp;L(q)'!$AJ14:AM14)</f>
        <v>-72857</v>
      </c>
      <c r="P14" s="7">
        <f>SUM('P&amp;L(q)'!$AN14:AO14)</f>
        <v>-32928</v>
      </c>
    </row>
    <row r="15" spans="2:16" ht="12" customHeight="1" x14ac:dyDescent="0.2">
      <c r="B15" s="130" t="s">
        <v>6</v>
      </c>
      <c r="C15" s="130"/>
      <c r="D15" s="39"/>
      <c r="E15" s="39"/>
      <c r="F15" s="39"/>
      <c r="G15" s="39"/>
      <c r="H15" s="39">
        <f t="shared" ref="H15:J15" si="12">SUM(H12:H14)</f>
        <v>27260</v>
      </c>
      <c r="I15" s="39">
        <f t="shared" si="12"/>
        <v>12248</v>
      </c>
      <c r="J15" s="39">
        <f t="shared" si="12"/>
        <v>23238</v>
      </c>
      <c r="K15" s="39">
        <f t="shared" ref="K15:L15" si="13">SUM(K12:K14)</f>
        <v>-14238</v>
      </c>
      <c r="L15" s="39">
        <f t="shared" si="13"/>
        <v>1096</v>
      </c>
      <c r="M15" s="39">
        <f t="shared" ref="M15:N15" si="14">SUM(M12:M14)</f>
        <v>29622</v>
      </c>
      <c r="N15" s="39">
        <f t="shared" si="14"/>
        <v>57866</v>
      </c>
      <c r="O15" s="39">
        <f t="shared" ref="O15:P15" si="15">SUM(O12:O14)</f>
        <v>30464</v>
      </c>
      <c r="P15" s="39">
        <f t="shared" si="15"/>
        <v>27069</v>
      </c>
    </row>
    <row r="16" spans="2:16" ht="12" customHeight="1" x14ac:dyDescent="0.2">
      <c r="B16" s="130" t="s">
        <v>295</v>
      </c>
      <c r="C16" s="13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>
        <f>SUM('P&amp;L(q)'!$AF16:AI16)</f>
        <v>461</v>
      </c>
      <c r="O16" s="39">
        <f>SUM('P&amp;L(q)'!$AJ16:AM16)</f>
        <v>-40</v>
      </c>
      <c r="P16" s="39">
        <f>SUM('P&amp;L(q)'!$AN16:AO16)</f>
        <v>-190</v>
      </c>
    </row>
    <row r="17" spans="2:29" ht="12" customHeight="1" x14ac:dyDescent="0.2">
      <c r="B17" s="130" t="s">
        <v>34</v>
      </c>
      <c r="C17" s="130"/>
      <c r="D17" s="39"/>
      <c r="E17" s="39"/>
      <c r="F17" s="39"/>
      <c r="G17" s="39"/>
      <c r="H17" s="39">
        <f t="shared" ref="H17:J17" si="16">SUM(H18:H19)</f>
        <v>-2011.9999999999995</v>
      </c>
      <c r="I17" s="39">
        <f t="shared" si="16"/>
        <v>-38.036319999999932</v>
      </c>
      <c r="J17" s="39">
        <f t="shared" si="16"/>
        <v>730</v>
      </c>
      <c r="K17" s="39">
        <f t="shared" ref="K17:L17" si="17">SUM(K18:K19)</f>
        <v>3874.0000000000009</v>
      </c>
      <c r="L17" s="39">
        <f t="shared" si="17"/>
        <v>507</v>
      </c>
      <c r="M17" s="39">
        <f t="shared" ref="M17:N17" si="18">SUM(M18:M19)</f>
        <v>271</v>
      </c>
      <c r="N17" s="39">
        <f t="shared" si="18"/>
        <v>-4901</v>
      </c>
      <c r="O17" s="39">
        <f t="shared" ref="O17:P17" si="19">SUM(O18:O19)</f>
        <v>19289</v>
      </c>
      <c r="P17" s="39">
        <f t="shared" si="19"/>
        <v>-1475</v>
      </c>
    </row>
    <row r="18" spans="2:29" ht="12" customHeight="1" x14ac:dyDescent="0.2">
      <c r="B18" s="16"/>
      <c r="C18" s="17" t="s">
        <v>35</v>
      </c>
      <c r="D18" s="6"/>
      <c r="E18" s="6"/>
      <c r="F18" s="6"/>
      <c r="G18" s="6"/>
      <c r="H18" s="6">
        <f>SUM('P&amp;L(q)'!H18:K18)</f>
        <v>1183</v>
      </c>
      <c r="I18" s="6">
        <f>SUM('P&amp;L(q)'!L18:O18)</f>
        <v>1796.7184199999999</v>
      </c>
      <c r="J18" s="7">
        <f>SUM('P&amp;L(q)'!P18:S18)</f>
        <v>1952</v>
      </c>
      <c r="K18" s="7">
        <f>SUM('P&amp;L(q)'!$T18:W18)</f>
        <v>4706.0000000000009</v>
      </c>
      <c r="L18" s="7">
        <f>SUM('P&amp;L(q)'!$X18:AA18)</f>
        <v>1601</v>
      </c>
      <c r="M18" s="7">
        <f>SUM('P&amp;L(q)'!$AB18:AE18)</f>
        <v>1871</v>
      </c>
      <c r="N18" s="7">
        <f>SUM('P&amp;L(q)'!$AF18:AI18)</f>
        <v>1533</v>
      </c>
      <c r="O18" s="7">
        <f>SUM('P&amp;L(q)'!$AJ18:AM18)</f>
        <v>20401</v>
      </c>
      <c r="P18" s="7">
        <f>SUM('P&amp;L(q)'!$AN18:AO18)</f>
        <v>1212</v>
      </c>
    </row>
    <row r="19" spans="2:29" ht="12" customHeight="1" x14ac:dyDescent="0.2">
      <c r="B19" s="16"/>
      <c r="C19" s="17" t="s">
        <v>36</v>
      </c>
      <c r="D19" s="6"/>
      <c r="E19" s="6"/>
      <c r="F19" s="6"/>
      <c r="G19" s="6"/>
      <c r="H19" s="6">
        <f>SUM('P&amp;L(q)'!H19:K19)</f>
        <v>-3194.9999999999995</v>
      </c>
      <c r="I19" s="6">
        <f>SUM('P&amp;L(q)'!L19:O19)</f>
        <v>-1834.7547399999999</v>
      </c>
      <c r="J19" s="7">
        <f>SUM('P&amp;L(q)'!P19:S19)</f>
        <v>-1222</v>
      </c>
      <c r="K19" s="7">
        <f>SUM('P&amp;L(q)'!$T19:W19)</f>
        <v>-832</v>
      </c>
      <c r="L19" s="7">
        <f>SUM('P&amp;L(q)'!$X19:AA19)</f>
        <v>-1094</v>
      </c>
      <c r="M19" s="7">
        <f>SUM('P&amp;L(q)'!$AB19:AE19)</f>
        <v>-1600</v>
      </c>
      <c r="N19" s="7">
        <f>SUM('P&amp;L(q)'!$AF19:AI19)</f>
        <v>-6434</v>
      </c>
      <c r="O19" s="7">
        <f>SUM('P&amp;L(q)'!$AJ19:AM19)</f>
        <v>-1112</v>
      </c>
      <c r="P19" s="7">
        <f>SUM('P&amp;L(q)'!$AN19:AO19)</f>
        <v>-2687</v>
      </c>
    </row>
    <row r="20" spans="2:29" s="10" customFormat="1" ht="12" customHeight="1" x14ac:dyDescent="0.2">
      <c r="B20" s="133" t="s">
        <v>7</v>
      </c>
      <c r="C20" s="134"/>
      <c r="D20" s="6"/>
      <c r="E20" s="6"/>
      <c r="F20" s="6"/>
      <c r="G20" s="6"/>
      <c r="H20" s="6">
        <f>SUM('P&amp;L(q)'!H20:K20)</f>
        <v>0</v>
      </c>
      <c r="I20" s="6">
        <f>SUM('P&amp;L(q)'!L20:O20)</f>
        <v>0</v>
      </c>
      <c r="J20" s="7">
        <f>SUM('P&amp;L(q)'!P20:S20)</f>
        <v>0</v>
      </c>
      <c r="K20" s="7">
        <f>SUM('P&amp;L(q)'!$T20:W20)</f>
        <v>0</v>
      </c>
      <c r="L20" s="7">
        <f>SUM('P&amp;L(q)'!$X20:AA20)</f>
        <v>0</v>
      </c>
      <c r="M20" s="7">
        <f>SUM('P&amp;L(q)'!$AB20:AE20)</f>
        <v>0</v>
      </c>
      <c r="N20" s="7">
        <f>SUM('P&amp;L(q)'!$AF20:AI20)</f>
        <v>0</v>
      </c>
      <c r="O20" s="7">
        <f>SUM('P&amp;L(q)'!$AJ20:AM20)</f>
        <v>0</v>
      </c>
      <c r="P20" s="7">
        <f>SUM('P&amp;L(q)'!$AN20:AO20)</f>
        <v>0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29" s="10" customFormat="1" ht="12" customHeight="1" x14ac:dyDescent="0.2">
      <c r="B21" s="133" t="s">
        <v>27</v>
      </c>
      <c r="C21" s="134"/>
      <c r="D21" s="6"/>
      <c r="E21" s="6"/>
      <c r="F21" s="6"/>
      <c r="G21" s="6"/>
      <c r="H21" s="6">
        <f>SUM('P&amp;L(q)'!H21:K21)</f>
        <v>0</v>
      </c>
      <c r="I21" s="6">
        <f>SUM('P&amp;L(q)'!L21:O21)</f>
        <v>0</v>
      </c>
      <c r="J21" s="7">
        <f>SUM('P&amp;L(q)'!P21:S21)</f>
        <v>0</v>
      </c>
      <c r="K21" s="7">
        <f>SUM('P&amp;L(q)'!$T21:W21)</f>
        <v>0</v>
      </c>
      <c r="L21" s="7">
        <f>SUM('P&amp;L(q)'!$X21:AA21)</f>
        <v>0</v>
      </c>
      <c r="M21" s="7">
        <f>SUM('P&amp;L(q)'!$AB21:AE21)</f>
        <v>0</v>
      </c>
      <c r="N21" s="7">
        <f>SUM('P&amp;L(q)'!$AF21:AI21)</f>
        <v>0</v>
      </c>
      <c r="O21" s="7">
        <f>SUM('P&amp;L(q)'!$AJ21:AM21)</f>
        <v>0</v>
      </c>
      <c r="P21" s="7">
        <f>SUM('P&amp;L(q)'!$AN21:AO21)</f>
        <v>0</v>
      </c>
      <c r="Q21" s="3"/>
      <c r="R21" s="3"/>
      <c r="S21" s="3"/>
      <c r="T21" s="3"/>
      <c r="U21" s="3"/>
      <c r="V21" s="3"/>
      <c r="W21" s="3"/>
      <c r="X21" s="3"/>
      <c r="AA21" s="3"/>
      <c r="AB21" s="3"/>
      <c r="AC21" s="3"/>
    </row>
    <row r="22" spans="2:29" ht="12" customHeight="1" x14ac:dyDescent="0.2">
      <c r="B22" s="130" t="s">
        <v>8</v>
      </c>
      <c r="C22" s="130"/>
      <c r="D22" s="39"/>
      <c r="E22" s="39"/>
      <c r="F22" s="39"/>
      <c r="G22" s="39"/>
      <c r="H22" s="39">
        <f t="shared" ref="H22:M22" si="20">SUM(H15:H17)+H20+H21</f>
        <v>25248</v>
      </c>
      <c r="I22" s="39">
        <f t="shared" si="20"/>
        <v>12209.963680000001</v>
      </c>
      <c r="J22" s="39">
        <f t="shared" si="20"/>
        <v>23968</v>
      </c>
      <c r="K22" s="39">
        <f t="shared" si="20"/>
        <v>-10364</v>
      </c>
      <c r="L22" s="39">
        <f t="shared" si="20"/>
        <v>1603</v>
      </c>
      <c r="M22" s="39">
        <f t="shared" si="20"/>
        <v>29893</v>
      </c>
      <c r="N22" s="39">
        <f t="shared" ref="N22:O22" si="21">SUM(N15:N17)+N20+N21</f>
        <v>53426</v>
      </c>
      <c r="O22" s="39">
        <f t="shared" si="21"/>
        <v>49713</v>
      </c>
      <c r="P22" s="39">
        <f t="shared" ref="P22" si="22">SUM(P15:P17)+P20+P21</f>
        <v>25404</v>
      </c>
    </row>
    <row r="23" spans="2:29" ht="12" customHeight="1" x14ac:dyDescent="0.2">
      <c r="B23" s="130" t="s">
        <v>37</v>
      </c>
      <c r="C23" s="130"/>
      <c r="D23" s="39"/>
      <c r="E23" s="39"/>
      <c r="F23" s="39"/>
      <c r="G23" s="39"/>
      <c r="H23" s="39">
        <f t="shared" ref="H23:J23" si="23">SUM(H24:H25)</f>
        <v>47035</v>
      </c>
      <c r="I23" s="39">
        <f t="shared" si="23"/>
        <v>42308</v>
      </c>
      <c r="J23" s="39">
        <f t="shared" si="23"/>
        <v>32641.253849999994</v>
      </c>
      <c r="K23" s="39">
        <f t="shared" ref="K23:L23" si="24">SUM(K24:K25)</f>
        <v>31956.000000000007</v>
      </c>
      <c r="L23" s="39">
        <f t="shared" si="24"/>
        <v>24410</v>
      </c>
      <c r="M23" s="39">
        <f t="shared" ref="M23:N23" si="25">SUM(M24:M25)</f>
        <v>9285</v>
      </c>
      <c r="N23" s="39">
        <f t="shared" si="25"/>
        <v>13137</v>
      </c>
      <c r="O23" s="39">
        <f t="shared" ref="O23:P23" si="26">SUM(O24:O25)</f>
        <v>7861</v>
      </c>
      <c r="P23" s="39">
        <f t="shared" si="26"/>
        <v>1460</v>
      </c>
      <c r="Y23" s="10"/>
      <c r="Z23" s="10"/>
    </row>
    <row r="24" spans="2:29" ht="12" customHeight="1" x14ac:dyDescent="0.2">
      <c r="B24" s="16"/>
      <c r="C24" s="17" t="s">
        <v>35</v>
      </c>
      <c r="D24" s="6"/>
      <c r="E24" s="6"/>
      <c r="F24" s="6"/>
      <c r="G24" s="6"/>
      <c r="H24" s="6">
        <f>SUM('P&amp;L(q)'!H24:K24)</f>
        <v>49691.568899999998</v>
      </c>
      <c r="I24" s="6">
        <f>SUM('P&amp;L(q)'!L24:O24)</f>
        <v>44454.705650000004</v>
      </c>
      <c r="J24" s="7">
        <f>SUM('P&amp;L(q)'!P24:S24)</f>
        <v>33983.253849999994</v>
      </c>
      <c r="K24" s="7">
        <f>SUM('P&amp;L(q)'!$T24:W24)</f>
        <v>34670.000000000007</v>
      </c>
      <c r="L24" s="7">
        <f>SUM('P&amp;L(q)'!$X24:AA24)</f>
        <v>32760</v>
      </c>
      <c r="M24" s="7">
        <f>SUM('P&amp;L(q)'!$AB24:AE24)</f>
        <v>14814</v>
      </c>
      <c r="N24" s="7">
        <f>SUM('P&amp;L(q)'!$AF24:AI24)</f>
        <v>14875</v>
      </c>
      <c r="O24" s="7">
        <f>SUM('P&amp;L(q)'!$AJ24:AM24)</f>
        <v>11369</v>
      </c>
      <c r="P24" s="7">
        <f>SUM('P&amp;L(q)'!$AN24:AO24)</f>
        <v>3522</v>
      </c>
    </row>
    <row r="25" spans="2:29" ht="12" customHeight="1" x14ac:dyDescent="0.2">
      <c r="B25" s="16"/>
      <c r="C25" s="17" t="s">
        <v>36</v>
      </c>
      <c r="D25" s="6"/>
      <c r="E25" s="6"/>
      <c r="F25" s="6"/>
      <c r="G25" s="6"/>
      <c r="H25" s="6">
        <f>SUM('P&amp;L(q)'!H25:K25)</f>
        <v>-2656.5688999999998</v>
      </c>
      <c r="I25" s="6">
        <f>SUM('P&amp;L(q)'!L25:O25)</f>
        <v>-2146.7056499999999</v>
      </c>
      <c r="J25" s="7">
        <f>SUM('P&amp;L(q)'!P25:S25)</f>
        <v>-1342</v>
      </c>
      <c r="K25" s="7">
        <f>SUM('P&amp;L(q)'!$T25:W25)</f>
        <v>-2714</v>
      </c>
      <c r="L25" s="7">
        <f>SUM('P&amp;L(q)'!$X25:AA25)</f>
        <v>-8350</v>
      </c>
      <c r="M25" s="7">
        <f>SUM('P&amp;L(q)'!$AB25:AE25)</f>
        <v>-5529</v>
      </c>
      <c r="N25" s="7">
        <f>SUM('P&amp;L(q)'!$AF25:AI25)</f>
        <v>-1738</v>
      </c>
      <c r="O25" s="7">
        <f>SUM('P&amp;L(q)'!$AJ25:AM25)</f>
        <v>-3508</v>
      </c>
      <c r="P25" s="7">
        <f>SUM('P&amp;L(q)'!$AN25:AO25)</f>
        <v>-2062</v>
      </c>
      <c r="AA25" s="10"/>
      <c r="AB25" s="10"/>
      <c r="AC25" s="10"/>
    </row>
    <row r="26" spans="2:29" s="10" customFormat="1" ht="12" customHeight="1" x14ac:dyDescent="0.2">
      <c r="B26" s="133" t="s">
        <v>28</v>
      </c>
      <c r="C26" s="134"/>
      <c r="D26" s="6"/>
      <c r="E26" s="6"/>
      <c r="F26" s="6"/>
      <c r="G26" s="6"/>
      <c r="H26" s="6">
        <f>SUM('P&amp;L(q)'!H26:K26)</f>
        <v>0</v>
      </c>
      <c r="I26" s="6">
        <f>SUM('P&amp;L(q)'!L26:O26)</f>
        <v>0</v>
      </c>
      <c r="J26" s="7">
        <f>SUM('P&amp;L(q)'!P26:S26)</f>
        <v>0</v>
      </c>
      <c r="K26" s="7">
        <f>SUM('P&amp;L(q)'!$T26:W26)</f>
        <v>0</v>
      </c>
      <c r="L26" s="7">
        <f>SUM('P&amp;L(q)'!$X26:AA26)</f>
        <v>0</v>
      </c>
      <c r="M26" s="7">
        <f>SUM('P&amp;L(q)'!$AB26:AE26)</f>
        <v>0</v>
      </c>
      <c r="N26" s="7">
        <f>SUM('P&amp;L(q)'!$AF26:AI26)</f>
        <v>0</v>
      </c>
      <c r="O26" s="7">
        <f>SUM('P&amp;L(q)'!$AJ26:AM26)</f>
        <v>0</v>
      </c>
      <c r="P26" s="7">
        <f>SUM('P&amp;L(q)'!$AN26:AO26)</f>
        <v>0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2:29" ht="12" customHeight="1" x14ac:dyDescent="0.2">
      <c r="B27" s="130" t="s">
        <v>9</v>
      </c>
      <c r="C27" s="130"/>
      <c r="D27" s="39"/>
      <c r="E27" s="39"/>
      <c r="F27" s="39"/>
      <c r="G27" s="39"/>
      <c r="H27" s="39" cm="1">
        <f t="array" ref="H27">SUM(H22:H23+H26)</f>
        <v>72283</v>
      </c>
      <c r="I27" s="39" cm="1">
        <f t="array" ref="I27">SUM(I22:I23+I26)</f>
        <v>54517.963680000001</v>
      </c>
      <c r="J27" s="39" cm="1">
        <f t="array" ref="J27">SUM(J22:J23+J26)</f>
        <v>56609.253849999994</v>
      </c>
      <c r="K27" s="39" cm="1">
        <f t="array" ref="K27">SUM(K22:K23+K26)</f>
        <v>21592.000000000007</v>
      </c>
      <c r="L27" s="39" cm="1">
        <f t="array" ref="L27">SUM(L22:L23+L26)</f>
        <v>26013</v>
      </c>
      <c r="M27" s="39" cm="1">
        <f t="array" ref="M27">SUM(M22:M23+M26)</f>
        <v>39178</v>
      </c>
      <c r="N27" s="39" cm="1">
        <f t="array" ref="N27">SUM(N22:N23+N26)</f>
        <v>66563</v>
      </c>
      <c r="O27" s="39" cm="1">
        <f t="array" ref="O27">SUM(O22:O23+O26)</f>
        <v>57574</v>
      </c>
      <c r="P27" s="39" cm="1">
        <f t="array" ref="P27">SUM(P22:P23+P26)</f>
        <v>26864</v>
      </c>
    </row>
    <row r="28" spans="2:29" ht="12" customHeight="1" x14ac:dyDescent="0.2">
      <c r="B28" s="14"/>
      <c r="C28" s="15" t="s">
        <v>10</v>
      </c>
      <c r="D28" s="6"/>
      <c r="E28" s="6"/>
      <c r="F28" s="6"/>
      <c r="G28" s="6"/>
      <c r="H28" s="6">
        <f>SUM('P&amp;L(q)'!H28:K28)</f>
        <v>-1579</v>
      </c>
      <c r="I28" s="6">
        <f>SUM('P&amp;L(q)'!L28:O28)</f>
        <v>-2139</v>
      </c>
      <c r="J28" s="7">
        <f>SUM('P&amp;L(q)'!P28:S28)</f>
        <v>-2840</v>
      </c>
      <c r="K28" s="7">
        <f>SUM('P&amp;L(q)'!$T28:W28)</f>
        <v>-1421</v>
      </c>
      <c r="L28" s="7">
        <f>SUM('P&amp;L(q)'!$X28:AA28)</f>
        <v>-1258</v>
      </c>
      <c r="M28" s="7">
        <f>SUM('P&amp;L(q)'!$AB28:AE28)</f>
        <v>-2847</v>
      </c>
      <c r="N28" s="7">
        <f>SUM('P&amp;L(q)'!$AF28:AI28)</f>
        <v>-3608</v>
      </c>
      <c r="O28" s="7">
        <f>SUM('P&amp;L(q)'!$AJ28:AM28)</f>
        <v>-4871</v>
      </c>
      <c r="P28" s="7">
        <f>SUM('P&amp;L(q)'!$AN28:AO28)</f>
        <v>0</v>
      </c>
    </row>
    <row r="29" spans="2:29" ht="12" customHeight="1" x14ac:dyDescent="0.2">
      <c r="B29" s="14"/>
      <c r="C29" s="15" t="s">
        <v>11</v>
      </c>
      <c r="D29" s="6"/>
      <c r="E29" s="6"/>
      <c r="F29" s="6"/>
      <c r="G29" s="6"/>
      <c r="H29" s="6">
        <f>SUM('P&amp;L(q)'!H29:K29)</f>
        <v>-3381</v>
      </c>
      <c r="I29" s="6">
        <f>SUM('P&amp;L(q)'!L29:O29)</f>
        <v>1693</v>
      </c>
      <c r="J29" s="7">
        <f>SUM('P&amp;L(q)'!P29:S29)</f>
        <v>-2214</v>
      </c>
      <c r="K29" s="7">
        <f>SUM('P&amp;L(q)'!$T29:W29)</f>
        <v>-1735</v>
      </c>
      <c r="L29" s="7">
        <f>SUM('P&amp;L(q)'!$X29:AA29)</f>
        <v>838</v>
      </c>
      <c r="M29" s="7">
        <f>SUM('P&amp;L(q)'!$AB29:AE29)</f>
        <v>-1716</v>
      </c>
      <c r="N29" s="7">
        <f>SUM('P&amp;L(q)'!$AF29:AI29)</f>
        <v>126</v>
      </c>
      <c r="O29" s="7">
        <f>SUM('P&amp;L(q)'!$AJ29:AM29)</f>
        <v>5995</v>
      </c>
      <c r="P29" s="7">
        <f>SUM('P&amp;L(q)'!$AN29:AO29)</f>
        <v>-4885</v>
      </c>
      <c r="AA29" s="10"/>
      <c r="AB29" s="10"/>
    </row>
    <row r="30" spans="2:29" ht="12" customHeight="1" x14ac:dyDescent="0.2">
      <c r="B30" s="130" t="s">
        <v>12</v>
      </c>
      <c r="C30" s="130"/>
      <c r="D30" s="39"/>
      <c r="E30" s="39"/>
      <c r="F30" s="39"/>
      <c r="G30" s="39"/>
      <c r="H30" s="39">
        <f t="shared" ref="H30:K30" si="27">SUM(H27:H29)</f>
        <v>67323</v>
      </c>
      <c r="I30" s="39">
        <f t="shared" si="27"/>
        <v>54071.963680000001</v>
      </c>
      <c r="J30" s="39">
        <f t="shared" si="27"/>
        <v>51555.253849999994</v>
      </c>
      <c r="K30" s="39">
        <f t="shared" si="27"/>
        <v>18436.000000000007</v>
      </c>
      <c r="L30" s="39">
        <f t="shared" ref="L30:M30" si="28">SUM(L27:L29)</f>
        <v>25593</v>
      </c>
      <c r="M30" s="39">
        <f t="shared" si="28"/>
        <v>34615</v>
      </c>
      <c r="N30" s="39">
        <f t="shared" ref="N30:O30" si="29">SUM(N27:N29)</f>
        <v>63081</v>
      </c>
      <c r="O30" s="39">
        <f t="shared" si="29"/>
        <v>58698</v>
      </c>
      <c r="P30" s="39">
        <f t="shared" ref="P30" si="30">SUM(P27:P29)</f>
        <v>21979</v>
      </c>
      <c r="AC30" s="10"/>
    </row>
    <row r="31" spans="2:29" s="10" customFormat="1" ht="12" customHeight="1" x14ac:dyDescent="0.2">
      <c r="B31" s="131" t="s">
        <v>13</v>
      </c>
      <c r="C31" s="132"/>
      <c r="D31" s="20"/>
      <c r="E31" s="20"/>
      <c r="F31" s="20"/>
      <c r="G31" s="20"/>
      <c r="H31" s="20"/>
      <c r="I31" s="20"/>
      <c r="J31" s="22"/>
      <c r="K31" s="22"/>
      <c r="L31" s="22"/>
      <c r="M31" s="22"/>
      <c r="N31" s="22"/>
      <c r="O31" s="22"/>
      <c r="P31" s="22"/>
      <c r="Q31" s="3"/>
      <c r="R31" s="3"/>
      <c r="S31" s="3"/>
      <c r="T31" s="3"/>
      <c r="U31" s="3"/>
      <c r="V31" s="3"/>
      <c r="X31" s="3"/>
      <c r="Y31" s="3"/>
      <c r="Z31" s="3"/>
      <c r="AC31" s="3"/>
    </row>
    <row r="32" spans="2:29" ht="12" customHeight="1" x14ac:dyDescent="0.2">
      <c r="B32" s="14"/>
      <c r="C32" s="15" t="s">
        <v>14</v>
      </c>
      <c r="D32" s="6"/>
      <c r="E32" s="6"/>
      <c r="F32" s="6"/>
      <c r="G32" s="6"/>
      <c r="H32" s="6">
        <f>SUM('P&amp;L(q)'!H32:K32)</f>
        <v>0</v>
      </c>
      <c r="I32" s="6">
        <f>SUM('P&amp;L(q)'!L32:O32)</f>
        <v>0</v>
      </c>
      <c r="J32" s="7">
        <f>SUM('P&amp;L(q)'!P32:S32)</f>
        <v>0</v>
      </c>
      <c r="K32" s="7">
        <f>SUM('P&amp;L(q)'!$T32:W32)</f>
        <v>0</v>
      </c>
      <c r="L32" s="7">
        <f>SUM('P&amp;L(q)'!$X32:AA32)</f>
        <v>0</v>
      </c>
      <c r="M32" s="7">
        <f>SUM('P&amp;L(q)'!$AB32:AE32)</f>
        <v>0</v>
      </c>
      <c r="N32" s="7">
        <f>SUM('P&amp;L(q)'!$AF32:AI32)</f>
        <v>0</v>
      </c>
      <c r="O32" s="7">
        <f>SUM('P&amp;L(q)'!$AJ32:AM32)</f>
        <v>0</v>
      </c>
      <c r="P32" s="7">
        <f>SUM('P&amp;L(q)'!$AN32:AO32)</f>
        <v>0</v>
      </c>
      <c r="AC32" s="10"/>
    </row>
    <row r="33" spans="2:29" s="10" customFormat="1" ht="12" customHeight="1" x14ac:dyDescent="0.2">
      <c r="B33" s="131" t="s">
        <v>15</v>
      </c>
      <c r="C33" s="13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2:29" ht="12" customHeight="1" x14ac:dyDescent="0.2">
      <c r="B34" s="130" t="s">
        <v>16</v>
      </c>
      <c r="C34" s="130"/>
      <c r="D34" s="39"/>
      <c r="E34" s="39"/>
      <c r="F34" s="39"/>
      <c r="G34" s="39"/>
      <c r="H34" s="39">
        <f t="shared" ref="H34:K34" si="31">H30+H32</f>
        <v>67323</v>
      </c>
      <c r="I34" s="39">
        <f t="shared" si="31"/>
        <v>54071.963680000001</v>
      </c>
      <c r="J34" s="39">
        <f t="shared" si="31"/>
        <v>51555.253849999994</v>
      </c>
      <c r="K34" s="39">
        <f t="shared" si="31"/>
        <v>18436.000000000007</v>
      </c>
      <c r="L34" s="39">
        <f t="shared" ref="L34:M34" si="32">L30+L32</f>
        <v>25593</v>
      </c>
      <c r="M34" s="39">
        <f t="shared" si="32"/>
        <v>34615</v>
      </c>
      <c r="N34" s="39">
        <f t="shared" ref="N34:O34" si="33">N30+N32</f>
        <v>63081</v>
      </c>
      <c r="O34" s="39">
        <f t="shared" si="33"/>
        <v>58698</v>
      </c>
      <c r="P34" s="39">
        <f t="shared" ref="P34" si="34">P30+P32</f>
        <v>21979</v>
      </c>
    </row>
    <row r="35" spans="2:29" ht="12" customHeight="1" x14ac:dyDescent="0.2">
      <c r="B35" s="131"/>
      <c r="C35" s="132"/>
    </row>
    <row r="36" spans="2:29" ht="12" customHeight="1" x14ac:dyDescent="0.2">
      <c r="B36" s="130" t="s">
        <v>8</v>
      </c>
      <c r="C36" s="130"/>
      <c r="H36" s="39">
        <f t="shared" ref="H36:K36" si="35">H22</f>
        <v>25248</v>
      </c>
      <c r="I36" s="39">
        <f t="shared" si="35"/>
        <v>12209.963680000001</v>
      </c>
      <c r="J36" s="39">
        <f t="shared" si="35"/>
        <v>23968</v>
      </c>
      <c r="K36" s="39">
        <f t="shared" si="35"/>
        <v>-10364</v>
      </c>
      <c r="L36" s="39">
        <f t="shared" ref="L36:M36" si="36">L22</f>
        <v>1603</v>
      </c>
      <c r="M36" s="39">
        <f t="shared" si="36"/>
        <v>29893</v>
      </c>
      <c r="N36" s="39">
        <f t="shared" ref="N36:O36" si="37">N22</f>
        <v>53426</v>
      </c>
      <c r="O36" s="39">
        <f t="shared" si="37"/>
        <v>49713</v>
      </c>
      <c r="P36" s="39">
        <f t="shared" ref="P36" si="38">P22</f>
        <v>25404</v>
      </c>
    </row>
    <row r="37" spans="2:29" ht="12" customHeight="1" x14ac:dyDescent="0.2">
      <c r="B37" s="96"/>
      <c r="C37" s="97" t="s">
        <v>22</v>
      </c>
      <c r="H37" s="6">
        <f>SUM('P&amp;L(q)'!H37:K37)</f>
        <v>14645</v>
      </c>
      <c r="I37" s="6">
        <f>SUM('P&amp;L(q)'!L37:O37)</f>
        <v>15768</v>
      </c>
      <c r="J37" s="7">
        <f>SUM('P&amp;L(q)'!P37:S37)</f>
        <v>17672</v>
      </c>
      <c r="K37" s="7">
        <f>SUM('P&amp;L(q)'!$T37:W37)</f>
        <v>19295</v>
      </c>
      <c r="L37" s="7">
        <f>SUM('P&amp;L(q)'!$X37:AA37)</f>
        <v>25479</v>
      </c>
      <c r="M37" s="7">
        <f>SUM('P&amp;L(q)'!$AB37:AE37)</f>
        <v>24924</v>
      </c>
      <c r="N37" s="7">
        <f>SUM('P&amp;L(q)'!$AF37:AI37)</f>
        <v>23579</v>
      </c>
      <c r="O37" s="7">
        <f>SUM('P&amp;L(q)'!$AJ37:AM37)</f>
        <v>27413</v>
      </c>
      <c r="P37" s="7">
        <f>SUM('P&amp;L(q)'!$AN37:AO37)</f>
        <v>15156</v>
      </c>
    </row>
    <row r="38" spans="2:29" ht="12" customHeight="1" x14ac:dyDescent="0.2">
      <c r="B38" s="130" t="s">
        <v>23</v>
      </c>
      <c r="C38" s="130"/>
      <c r="H38" s="39">
        <f>SUM(H36:H37)</f>
        <v>39893</v>
      </c>
      <c r="I38" s="39">
        <f t="shared" ref="I38:K38" si="39">SUM(I36:I37)</f>
        <v>27977.963680000001</v>
      </c>
      <c r="J38" s="39">
        <f t="shared" si="39"/>
        <v>41640</v>
      </c>
      <c r="K38" s="39">
        <f t="shared" si="39"/>
        <v>8931</v>
      </c>
      <c r="L38" s="39">
        <f t="shared" ref="L38:M38" si="40">SUM(L36:L37)</f>
        <v>27082</v>
      </c>
      <c r="M38" s="39">
        <f t="shared" si="40"/>
        <v>54817</v>
      </c>
      <c r="N38" s="39">
        <f t="shared" ref="N38:O38" si="41">SUM(N36:N37)</f>
        <v>77005</v>
      </c>
      <c r="O38" s="39">
        <f t="shared" si="41"/>
        <v>77126</v>
      </c>
      <c r="P38" s="39">
        <f t="shared" ref="P38" si="42">SUM(P36:P37)</f>
        <v>40560</v>
      </c>
    </row>
    <row r="39" spans="2:29" ht="12" customHeight="1" x14ac:dyDescent="0.2">
      <c r="B39" s="96" t="s">
        <v>217</v>
      </c>
      <c r="C39" s="97"/>
      <c r="H39" s="99">
        <f t="shared" ref="H39:K39" si="43">H38/H6</f>
        <v>0.1502532908984765</v>
      </c>
      <c r="I39" s="99">
        <f t="shared" si="43"/>
        <v>0.1063934397852202</v>
      </c>
      <c r="J39" s="99">
        <f t="shared" si="43"/>
        <v>0.1178188238489746</v>
      </c>
      <c r="K39" s="99">
        <f t="shared" si="43"/>
        <v>3.1615726089080518E-2</v>
      </c>
      <c r="L39" s="99">
        <f t="shared" ref="L39:M39" si="44">L38/L6</f>
        <v>6.5751522273261406E-2</v>
      </c>
      <c r="M39" s="99">
        <f t="shared" si="44"/>
        <v>0.11439822862950434</v>
      </c>
      <c r="N39" s="99">
        <f t="shared" ref="N39:O39" si="45">N38/N6</f>
        <v>0.14351128820041076</v>
      </c>
      <c r="O39" s="99">
        <f t="shared" si="45"/>
        <v>0.14655799820997284</v>
      </c>
      <c r="P39" s="99">
        <f t="shared" ref="P39" si="46">P38/P6</f>
        <v>0.13939485586241976</v>
      </c>
    </row>
    <row r="40" spans="2:29" ht="12" hidden="1" customHeight="1" x14ac:dyDescent="0.2">
      <c r="B40" s="96"/>
      <c r="C40" s="97" t="s">
        <v>218</v>
      </c>
      <c r="H40" s="5"/>
      <c r="I40" s="5"/>
      <c r="J40" s="5"/>
      <c r="K40" s="5"/>
      <c r="L40" s="5"/>
      <c r="M40" s="5"/>
      <c r="N40" s="5"/>
      <c r="O40" s="5"/>
      <c r="P40" s="5"/>
    </row>
    <row r="41" spans="2:29" ht="12" customHeight="1" x14ac:dyDescent="0.2">
      <c r="B41" s="1"/>
      <c r="C41" s="2"/>
    </row>
    <row r="42" spans="2:29" ht="12" customHeight="1" x14ac:dyDescent="0.2">
      <c r="B42" s="1"/>
      <c r="C42" s="2"/>
    </row>
    <row r="43" spans="2:29" ht="12" customHeight="1" x14ac:dyDescent="0.2">
      <c r="B43" s="1"/>
      <c r="C43" s="2"/>
    </row>
    <row r="44" spans="2:29" ht="12" customHeight="1" x14ac:dyDescent="0.2">
      <c r="B44" s="131" t="s">
        <v>38</v>
      </c>
      <c r="C44" s="13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2:29" ht="12" customHeight="1" x14ac:dyDescent="0.2">
      <c r="B45" s="130" t="s">
        <v>39</v>
      </c>
      <c r="C45" s="130"/>
      <c r="D45" s="39"/>
      <c r="E45" s="39"/>
      <c r="F45" s="39"/>
      <c r="G45" s="39"/>
      <c r="H45" s="39">
        <f t="shared" ref="H45:K45" si="47">SUM(H47:H50)+SUM(H52:H54)</f>
        <v>1344</v>
      </c>
      <c r="I45" s="39">
        <f t="shared" si="47"/>
        <v>-468</v>
      </c>
      <c r="J45" s="39">
        <f t="shared" si="47"/>
        <v>-780</v>
      </c>
      <c r="K45" s="39">
        <f t="shared" si="47"/>
        <v>791</v>
      </c>
      <c r="L45" s="39">
        <f t="shared" ref="L45:M45" si="48">SUM(L47:L50)+SUM(L52:L54)</f>
        <v>442</v>
      </c>
      <c r="M45" s="39">
        <f t="shared" si="48"/>
        <v>57</v>
      </c>
      <c r="N45" s="39">
        <f t="shared" ref="N45:O45" si="49">SUM(N47:N50)+SUM(N52:N54)</f>
        <v>214</v>
      </c>
      <c r="O45" s="39">
        <f t="shared" si="49"/>
        <v>-1312</v>
      </c>
      <c r="P45" s="39">
        <f t="shared" ref="P45" si="50">SUM(P47:P50)+SUM(P52:P54)</f>
        <v>1791</v>
      </c>
    </row>
    <row r="46" spans="2:29" ht="12" customHeight="1" x14ac:dyDescent="0.2">
      <c r="B46" s="18"/>
      <c r="C46" s="19" t="s">
        <v>40</v>
      </c>
      <c r="D46" s="6"/>
      <c r="E46" s="6"/>
      <c r="F46" s="6"/>
      <c r="G46" s="6"/>
      <c r="H46" s="9">
        <v>0</v>
      </c>
      <c r="I46" s="9">
        <v>0</v>
      </c>
      <c r="J46" s="9">
        <v>0</v>
      </c>
      <c r="K46" s="9"/>
      <c r="L46" s="9"/>
      <c r="M46" s="7">
        <f>SUM('P&amp;L(q)'!$AB46:AE46)</f>
        <v>0</v>
      </c>
      <c r="N46" s="7"/>
      <c r="O46" s="7"/>
      <c r="P46" s="7"/>
    </row>
    <row r="47" spans="2:29" ht="12" customHeight="1" x14ac:dyDescent="0.2">
      <c r="B47" s="14"/>
      <c r="C47" s="15" t="s">
        <v>17</v>
      </c>
      <c r="D47" s="6"/>
      <c r="E47" s="6"/>
      <c r="F47" s="6"/>
      <c r="G47" s="6"/>
      <c r="H47" s="6">
        <f>SUM('P&amp;L(q)'!H47:K47)</f>
        <v>0</v>
      </c>
      <c r="I47" s="6">
        <f>SUM('P&amp;L(q)'!L47:O47)</f>
        <v>0</v>
      </c>
      <c r="J47" s="7">
        <f>SUM('P&amp;L(q)'!P47:S47)</f>
        <v>0</v>
      </c>
      <c r="K47" s="7">
        <f>SUM('P&amp;L(q)'!$T47:W47)</f>
        <v>0</v>
      </c>
      <c r="L47" s="7">
        <f>SUM('P&amp;L(q)'!$X47:AA47)</f>
        <v>0</v>
      </c>
      <c r="M47" s="7">
        <f>SUM('P&amp;L(q)'!$AB47:AE47)</f>
        <v>0</v>
      </c>
      <c r="N47" s="7">
        <f>SUM('P&amp;L(q)'!$AF47:AI47)</f>
        <v>0</v>
      </c>
      <c r="O47" s="7">
        <f>SUM('P&amp;L(q)'!$AJ47:AM47)</f>
        <v>0</v>
      </c>
      <c r="P47" s="7">
        <f>SUM('P&amp;L(q)'!$AN47:AO47)</f>
        <v>0</v>
      </c>
    </row>
    <row r="48" spans="2:29" ht="12" customHeight="1" x14ac:dyDescent="0.2">
      <c r="B48" s="14"/>
      <c r="C48" s="15" t="s">
        <v>29</v>
      </c>
      <c r="D48" s="6"/>
      <c r="E48" s="6"/>
      <c r="F48" s="6"/>
      <c r="G48" s="6"/>
      <c r="H48" s="6">
        <f>SUM('P&amp;L(q)'!H48:K48)</f>
        <v>0</v>
      </c>
      <c r="I48" s="6">
        <f>SUM('P&amp;L(q)'!L48:O48)</f>
        <v>0</v>
      </c>
      <c r="J48" s="7">
        <f>SUM('P&amp;L(q)'!P48:S48)</f>
        <v>0</v>
      </c>
      <c r="K48" s="7">
        <f>SUM('P&amp;L(q)'!$T48:W48)</f>
        <v>0</v>
      </c>
      <c r="L48" s="7">
        <f>SUM('P&amp;L(q)'!$X48:AA48)</f>
        <v>0</v>
      </c>
      <c r="M48" s="7">
        <f>SUM('P&amp;L(q)'!$AB48:AE48)</f>
        <v>0</v>
      </c>
      <c r="N48" s="7">
        <f>SUM('P&amp;L(q)'!$AF48:AI48)</f>
        <v>0</v>
      </c>
      <c r="O48" s="7">
        <f>SUM('P&amp;L(q)'!$AJ48:AM48)</f>
        <v>0</v>
      </c>
      <c r="P48" s="7">
        <f>SUM('P&amp;L(q)'!$AN48:AO48)</f>
        <v>0</v>
      </c>
    </row>
    <row r="49" spans="2:16" ht="12" customHeight="1" x14ac:dyDescent="0.2">
      <c r="B49" s="14"/>
      <c r="C49" s="15" t="s">
        <v>18</v>
      </c>
      <c r="D49" s="6"/>
      <c r="E49" s="6"/>
      <c r="F49" s="6"/>
      <c r="G49" s="6"/>
      <c r="H49" s="6">
        <f>SUM('P&amp;L(q)'!H49:K49)</f>
        <v>1595</v>
      </c>
      <c r="I49" s="6">
        <f>SUM('P&amp;L(q)'!L49:O49)</f>
        <v>-362</v>
      </c>
      <c r="J49" s="7">
        <f>SUM('P&amp;L(q)'!P49:S49)</f>
        <v>-676</v>
      </c>
      <c r="K49" s="7">
        <f>SUM('P&amp;L(q)'!$T49:W49)</f>
        <v>627</v>
      </c>
      <c r="L49" s="7">
        <f>SUM('P&amp;L(q)'!$X49:AA49)</f>
        <v>-255</v>
      </c>
      <c r="M49" s="7">
        <f>SUM('P&amp;L(q)'!$AB49:AE49)</f>
        <v>56</v>
      </c>
      <c r="N49" s="7">
        <f>SUM('P&amp;L(q)'!$AF49:AI49)</f>
        <v>547</v>
      </c>
      <c r="O49" s="7">
        <f>SUM('P&amp;L(q)'!$AJ49:AM49)</f>
        <v>-1304</v>
      </c>
      <c r="P49" s="7">
        <f>SUM('P&amp;L(q)'!$AN49:AO49)</f>
        <v>1791</v>
      </c>
    </row>
    <row r="50" spans="2:16" ht="12" customHeight="1" x14ac:dyDescent="0.2">
      <c r="B50" s="14"/>
      <c r="C50" s="15" t="s">
        <v>30</v>
      </c>
      <c r="D50" s="6"/>
      <c r="E50" s="6"/>
      <c r="F50" s="6"/>
      <c r="G50" s="6"/>
      <c r="H50" s="6">
        <f>SUM('P&amp;L(q)'!H50:K50)</f>
        <v>0</v>
      </c>
      <c r="I50" s="6">
        <f>SUM('P&amp;L(q)'!L50:O50)</f>
        <v>0</v>
      </c>
      <c r="J50" s="7">
        <f>SUM('P&amp;L(q)'!P50:S50)</f>
        <v>0</v>
      </c>
      <c r="K50" s="7">
        <f>SUM('P&amp;L(q)'!$T50:W50)</f>
        <v>0</v>
      </c>
      <c r="L50" s="7">
        <f>SUM('P&amp;L(q)'!$X50:AA50)</f>
        <v>0</v>
      </c>
      <c r="M50" s="7">
        <f>SUM('P&amp;L(q)'!$AB50:AE50)</f>
        <v>0</v>
      </c>
      <c r="N50" s="7">
        <f>SUM('P&amp;L(q)'!$AF50:AI50)</f>
        <v>0</v>
      </c>
      <c r="O50" s="7">
        <f>SUM('P&amp;L(q)'!$AJ50:AM50)</f>
        <v>0</v>
      </c>
      <c r="P50" s="7">
        <f>SUM('P&amp;L(q)'!$AN50:AO50)</f>
        <v>0</v>
      </c>
    </row>
    <row r="51" spans="2:16" ht="12" customHeight="1" x14ac:dyDescent="0.2">
      <c r="B51" s="14"/>
      <c r="C51" s="19" t="s">
        <v>41</v>
      </c>
      <c r="D51" s="5"/>
      <c r="E51" s="5"/>
      <c r="F51" s="5"/>
      <c r="G51" s="5"/>
      <c r="H51" s="5"/>
      <c r="I51" s="5"/>
      <c r="J51" s="5"/>
      <c r="K51" s="5"/>
      <c r="L51" s="5"/>
      <c r="M51" s="7">
        <f>SUM('P&amp;L(q)'!$AB51:AE51)</f>
        <v>0</v>
      </c>
      <c r="N51" s="7">
        <f>SUM('P&amp;L(q)'!$AF51:AI51)</f>
        <v>0</v>
      </c>
      <c r="O51" s="7">
        <f>SUM('P&amp;L(q)'!$AJ51:AM51)</f>
        <v>0</v>
      </c>
      <c r="P51" s="7">
        <f>SUM('P&amp;L(q)'!$AN51:AO51)</f>
        <v>0</v>
      </c>
    </row>
    <row r="52" spans="2:16" ht="12" customHeight="1" x14ac:dyDescent="0.2">
      <c r="B52" s="14"/>
      <c r="C52" s="15" t="s">
        <v>42</v>
      </c>
      <c r="D52" s="6"/>
      <c r="E52" s="6"/>
      <c r="F52" s="6"/>
      <c r="G52" s="6"/>
      <c r="H52" s="6">
        <f>SUM('P&amp;L(q)'!H52:K52)</f>
        <v>-251</v>
      </c>
      <c r="I52" s="6">
        <f>SUM('P&amp;L(q)'!L52:O52)</f>
        <v>-106</v>
      </c>
      <c r="J52" s="7">
        <f>SUM('P&amp;L(q)'!P52:S52)</f>
        <v>-104</v>
      </c>
      <c r="K52" s="7">
        <f>SUM('P&amp;L(q)'!$T52:W52)</f>
        <v>164</v>
      </c>
      <c r="L52" s="7">
        <f>SUM('P&amp;L(q)'!$X52:AA52)</f>
        <v>697</v>
      </c>
      <c r="M52" s="7">
        <f>SUM('P&amp;L(q)'!$AB52:AE52)</f>
        <v>1</v>
      </c>
      <c r="N52" s="7">
        <f>SUM('P&amp;L(q)'!$AF52:AI52)</f>
        <v>-333</v>
      </c>
      <c r="O52" s="7">
        <f>SUM('P&amp;L(q)'!$AJ52:AM52)</f>
        <v>-8</v>
      </c>
      <c r="P52" s="7">
        <f>SUM('P&amp;L(q)'!$AN52:AO52)</f>
        <v>0</v>
      </c>
    </row>
    <row r="53" spans="2:16" ht="12" customHeight="1" x14ac:dyDescent="0.2">
      <c r="B53" s="14"/>
      <c r="C53" s="15" t="s">
        <v>31</v>
      </c>
      <c r="D53" s="6"/>
      <c r="E53" s="6"/>
      <c r="F53" s="6"/>
      <c r="G53" s="6"/>
      <c r="H53" s="6">
        <f>SUM('P&amp;L(q)'!H53:K53)</f>
        <v>0</v>
      </c>
      <c r="I53" s="6">
        <f>SUM('P&amp;L(q)'!L53:O53)</f>
        <v>0</v>
      </c>
      <c r="J53" s="7">
        <f>SUM('P&amp;L(q)'!P53:S53)</f>
        <v>0</v>
      </c>
      <c r="K53" s="7">
        <f>SUM('P&amp;L(q)'!$T53:W53)</f>
        <v>0</v>
      </c>
      <c r="L53" s="7">
        <f>SUM('P&amp;L(q)'!$X53:AA53)</f>
        <v>0</v>
      </c>
      <c r="M53" s="7">
        <f>SUM('P&amp;L(q)'!$AB53:AE53)</f>
        <v>0</v>
      </c>
      <c r="N53" s="7">
        <f>SUM('P&amp;L(q)'!$AF53:AI53)</f>
        <v>0</v>
      </c>
      <c r="O53" s="7">
        <f>SUM('P&amp;L(q)'!$AJ53:AM53)</f>
        <v>0</v>
      </c>
      <c r="P53" s="7">
        <f>SUM('P&amp;L(q)'!$AN53:AO53)</f>
        <v>0</v>
      </c>
    </row>
    <row r="54" spans="2:16" ht="12" customHeight="1" x14ac:dyDescent="0.2">
      <c r="B54" s="14"/>
      <c r="C54" s="15" t="s">
        <v>32</v>
      </c>
      <c r="D54" s="6"/>
      <c r="E54" s="6"/>
      <c r="F54" s="6"/>
      <c r="G54" s="6"/>
      <c r="H54" s="6">
        <f>SUM('P&amp;L(q)'!H54:K54)</f>
        <v>0</v>
      </c>
      <c r="I54" s="6">
        <f>SUM('P&amp;L(q)'!L54:O54)</f>
        <v>0</v>
      </c>
      <c r="J54" s="7">
        <f>SUM('P&amp;L(q)'!P54:S54)</f>
        <v>0</v>
      </c>
      <c r="K54" s="7">
        <f>SUM('P&amp;L(q)'!$T54:W54)</f>
        <v>0</v>
      </c>
      <c r="L54" s="7">
        <f>SUM('P&amp;L(q)'!$X54:AA54)</f>
        <v>0</v>
      </c>
      <c r="M54" s="7">
        <f>SUM('P&amp;L(q)'!$AB54:AE54)</f>
        <v>0</v>
      </c>
      <c r="N54" s="7">
        <f>SUM('P&amp;L(q)'!$AF54:AI54)</f>
        <v>0</v>
      </c>
      <c r="O54" s="7">
        <f>SUM('P&amp;L(q)'!$AJ54:AM54)</f>
        <v>0</v>
      </c>
      <c r="P54" s="7">
        <f>SUM('P&amp;L(q)'!$AN54:AO54)</f>
        <v>0</v>
      </c>
    </row>
    <row r="55" spans="2:16" ht="12" customHeight="1" x14ac:dyDescent="0.2">
      <c r="B55" s="130" t="s">
        <v>19</v>
      </c>
      <c r="C55" s="130"/>
      <c r="D55" s="39"/>
      <c r="E55" s="39"/>
      <c r="F55" s="39"/>
      <c r="G55" s="39"/>
      <c r="H55" s="39">
        <f t="shared" ref="H55:M55" si="51">H34+H45</f>
        <v>68667</v>
      </c>
      <c r="I55" s="39">
        <f t="shared" si="51"/>
        <v>53603.963680000001</v>
      </c>
      <c r="J55" s="39">
        <f t="shared" si="51"/>
        <v>50775.253849999994</v>
      </c>
      <c r="K55" s="39">
        <f t="shared" si="51"/>
        <v>19227.000000000007</v>
      </c>
      <c r="L55" s="39">
        <f t="shared" si="51"/>
        <v>26035</v>
      </c>
      <c r="M55" s="39">
        <f t="shared" si="51"/>
        <v>34672</v>
      </c>
      <c r="N55" s="39">
        <f t="shared" ref="N55:O55" si="52">N34+N45</f>
        <v>63295</v>
      </c>
      <c r="O55" s="39">
        <f t="shared" si="52"/>
        <v>57386</v>
      </c>
      <c r="P55" s="39">
        <f t="shared" ref="P55" si="53">P34+P45</f>
        <v>23770</v>
      </c>
    </row>
    <row r="56" spans="2:16" ht="12" customHeight="1" x14ac:dyDescent="0.2">
      <c r="B56" s="130" t="s">
        <v>20</v>
      </c>
      <c r="C56" s="130"/>
      <c r="D56" s="39"/>
      <c r="E56" s="39"/>
      <c r="F56" s="39"/>
      <c r="G56" s="39"/>
      <c r="H56" s="39">
        <f t="shared" ref="H56:J56" si="54">SUM(H57:H58)</f>
        <v>67323</v>
      </c>
      <c r="I56" s="39">
        <f t="shared" si="54"/>
        <v>54072</v>
      </c>
      <c r="J56" s="39">
        <f t="shared" si="54"/>
        <v>51555</v>
      </c>
      <c r="K56" s="39">
        <f t="shared" ref="K56:L56" si="55">SUM(K57:K58)</f>
        <v>18436</v>
      </c>
      <c r="L56" s="39">
        <f t="shared" si="55"/>
        <v>25593</v>
      </c>
      <c r="M56" s="39">
        <f t="shared" ref="M56:N56" si="56">SUM(M57:M58)</f>
        <v>34615</v>
      </c>
      <c r="N56" s="39">
        <f t="shared" si="56"/>
        <v>63081</v>
      </c>
      <c r="O56" s="39">
        <f t="shared" ref="O56:P56" si="57">SUM(O57:O58)</f>
        <v>58698</v>
      </c>
      <c r="P56" s="39">
        <f t="shared" si="57"/>
        <v>21979</v>
      </c>
    </row>
    <row r="57" spans="2:16" ht="12" customHeight="1" x14ac:dyDescent="0.2">
      <c r="B57" s="14"/>
      <c r="C57" s="15" t="s">
        <v>43</v>
      </c>
      <c r="D57" s="6"/>
      <c r="E57" s="6"/>
      <c r="F57" s="6"/>
      <c r="G57" s="6"/>
      <c r="H57" s="6">
        <f>SUM('P&amp;L(q)'!H57:K57)</f>
        <v>67323</v>
      </c>
      <c r="I57" s="6">
        <f>SUM('P&amp;L(q)'!L57:O57)</f>
        <v>54072</v>
      </c>
      <c r="J57" s="7">
        <f>SUM('P&amp;L(q)'!P57:S57)</f>
        <v>51555</v>
      </c>
      <c r="K57" s="7">
        <f>SUM('P&amp;L(q)'!$T57:W57)</f>
        <v>18436</v>
      </c>
      <c r="L57" s="7">
        <f>SUM('P&amp;L(q)'!$X57:AA57)</f>
        <v>25593</v>
      </c>
      <c r="M57" s="7">
        <f>SUM('P&amp;L(q)'!$AB57:AE57)</f>
        <v>34615</v>
      </c>
      <c r="N57" s="7">
        <f>SUM('P&amp;L(q)'!$AF57:AI57)</f>
        <v>63081</v>
      </c>
      <c r="O57" s="7">
        <f>SUM('P&amp;L(q)'!$AJ57:AM57)</f>
        <v>58698</v>
      </c>
      <c r="P57" s="7">
        <f>SUM('P&amp;L(q)'!$AN57:AO57)</f>
        <v>21979</v>
      </c>
    </row>
    <row r="58" spans="2:16" ht="12" customHeight="1" x14ac:dyDescent="0.2">
      <c r="B58" s="14"/>
      <c r="C58" s="15" t="s">
        <v>44</v>
      </c>
      <c r="D58" s="6"/>
      <c r="E58" s="6"/>
      <c r="F58" s="6"/>
      <c r="G58" s="6"/>
      <c r="H58" s="6">
        <f>SUM('P&amp;L(q)'!H58:K58)</f>
        <v>0</v>
      </c>
      <c r="I58" s="6">
        <f>SUM('P&amp;L(q)'!L58:O58)</f>
        <v>0</v>
      </c>
      <c r="J58" s="7">
        <f>SUM('P&amp;L(q)'!P58:S58)</f>
        <v>0</v>
      </c>
      <c r="K58" s="7">
        <f>SUM('P&amp;L(q)'!$T58:W58)</f>
        <v>0</v>
      </c>
      <c r="L58" s="7">
        <f>SUM('P&amp;L(q)'!$X58:AA58)</f>
        <v>0</v>
      </c>
      <c r="M58" s="7">
        <f>SUM('P&amp;L(q)'!$AB58:AE58)</f>
        <v>0</v>
      </c>
      <c r="N58" s="7">
        <f>SUM('P&amp;L(q)'!$AF58:AI58)</f>
        <v>0</v>
      </c>
      <c r="O58" s="7">
        <f>SUM('P&amp;L(q)'!$AJ58:AM58)</f>
        <v>0</v>
      </c>
      <c r="P58" s="7">
        <f>SUM('P&amp;L(q)'!$AN58:AO58)</f>
        <v>0</v>
      </c>
    </row>
    <row r="59" spans="2:16" ht="12" customHeight="1" x14ac:dyDescent="0.2">
      <c r="B59" s="130" t="s">
        <v>21</v>
      </c>
      <c r="C59" s="130"/>
      <c r="D59" s="39"/>
      <c r="E59" s="39"/>
      <c r="F59" s="39"/>
      <c r="G59" s="39"/>
      <c r="H59" s="39">
        <f t="shared" ref="H59:K59" si="58">SUM(H60:H61)</f>
        <v>68667</v>
      </c>
      <c r="I59" s="39">
        <f t="shared" si="58"/>
        <v>53604</v>
      </c>
      <c r="J59" s="39">
        <f t="shared" si="58"/>
        <v>50775</v>
      </c>
      <c r="K59" s="39">
        <f t="shared" si="58"/>
        <v>19227</v>
      </c>
      <c r="L59" s="39">
        <f t="shared" ref="L59:M59" si="59">SUM(L60:L61)</f>
        <v>26035</v>
      </c>
      <c r="M59" s="39">
        <f t="shared" si="59"/>
        <v>34672</v>
      </c>
      <c r="N59" s="39">
        <f t="shared" ref="N59:O59" si="60">SUM(N60:N61)</f>
        <v>63295</v>
      </c>
      <c r="O59" s="39">
        <f t="shared" si="60"/>
        <v>57386</v>
      </c>
      <c r="P59" s="39">
        <f t="shared" ref="P59" si="61">SUM(P60:P61)</f>
        <v>23770</v>
      </c>
    </row>
    <row r="60" spans="2:16" ht="12" customHeight="1" x14ac:dyDescent="0.2">
      <c r="B60" s="14"/>
      <c r="C60" s="15" t="s">
        <v>43</v>
      </c>
      <c r="D60" s="6"/>
      <c r="E60" s="6"/>
      <c r="F60" s="6"/>
      <c r="G60" s="6"/>
      <c r="H60" s="6">
        <f>SUM('P&amp;L(q)'!H60:K60)</f>
        <v>68667</v>
      </c>
      <c r="I60" s="6">
        <f>SUM('P&amp;L(q)'!L60:O60)</f>
        <v>53604</v>
      </c>
      <c r="J60" s="7">
        <f>SUM('P&amp;L(q)'!P60:S60)</f>
        <v>50775</v>
      </c>
      <c r="K60" s="7">
        <f>SUM('P&amp;L(q)'!$T60:W60)</f>
        <v>19227</v>
      </c>
      <c r="L60" s="7">
        <f>SUM('P&amp;L(q)'!$X60:AA60)</f>
        <v>26035</v>
      </c>
      <c r="M60" s="7">
        <f>SUM('P&amp;L(q)'!$AB60:AE60)</f>
        <v>34672</v>
      </c>
      <c r="N60" s="7">
        <f>SUM('P&amp;L(q)'!$AF60:AI60)</f>
        <v>63295</v>
      </c>
      <c r="O60" s="7">
        <f>SUM('P&amp;L(q)'!$AJ60:AM60)</f>
        <v>57386</v>
      </c>
      <c r="P60" s="7">
        <f>SUM('P&amp;L(q)'!$AN60:AO60)</f>
        <v>23770</v>
      </c>
    </row>
    <row r="61" spans="2:16" ht="12" customHeight="1" x14ac:dyDescent="0.2">
      <c r="B61" s="14"/>
      <c r="C61" s="15" t="s">
        <v>44</v>
      </c>
      <c r="D61" s="6"/>
      <c r="E61" s="6"/>
      <c r="F61" s="6"/>
      <c r="G61" s="6"/>
      <c r="H61" s="6">
        <f>SUM('P&amp;L(q)'!H61:K61)</f>
        <v>0</v>
      </c>
      <c r="I61" s="6">
        <f>SUM('P&amp;L(q)'!L61:O61)</f>
        <v>0</v>
      </c>
      <c r="J61" s="7">
        <f>SUM('P&amp;L(q)'!P61:S61)</f>
        <v>0</v>
      </c>
      <c r="K61" s="7">
        <f>SUM('P&amp;L(q)'!$T61:W61)</f>
        <v>0</v>
      </c>
      <c r="L61" s="7">
        <f>SUM('P&amp;L(q)'!$X61:AA61)</f>
        <v>0</v>
      </c>
      <c r="M61" s="7">
        <f>SUM('P&amp;L(q)'!$AB61:AE61)</f>
        <v>0</v>
      </c>
      <c r="N61" s="7">
        <f>SUM('P&amp;L(q)'!$AF61:AI61)</f>
        <v>0</v>
      </c>
      <c r="O61" s="7">
        <f>SUM('P&amp;L(q)'!$AJ61:AM61)</f>
        <v>0</v>
      </c>
      <c r="P61" s="7">
        <f>SUM('P&amp;L(q)'!$AN61:AO61)</f>
        <v>0</v>
      </c>
    </row>
    <row r="62" spans="2:16" ht="12" customHeight="1" x14ac:dyDescent="0.2">
      <c r="B62" s="1"/>
      <c r="C62" s="2"/>
    </row>
    <row r="63" spans="2:16" ht="12" customHeight="1" x14ac:dyDescent="0.2">
      <c r="B63" s="1"/>
      <c r="C63" s="2"/>
    </row>
    <row r="64" spans="2:16" ht="12" customHeight="1" x14ac:dyDescent="0.2">
      <c r="B64" s="1"/>
      <c r="C64" s="2"/>
    </row>
    <row r="65" spans="2:16" ht="12" customHeight="1" outlineLevel="1" x14ac:dyDescent="0.2">
      <c r="B65" s="1"/>
      <c r="C65" s="2" t="s">
        <v>245</v>
      </c>
      <c r="H65" s="3">
        <v>33050307.846575342</v>
      </c>
      <c r="I65" s="3">
        <v>32853721.175342526</v>
      </c>
      <c r="J65" s="3">
        <v>32804906.960000001</v>
      </c>
      <c r="K65" s="3">
        <v>32778619.232876711</v>
      </c>
      <c r="L65" s="3">
        <v>32670559.391780823</v>
      </c>
      <c r="M65" s="3">
        <v>32647073</v>
      </c>
      <c r="N65" s="3">
        <v>32647073</v>
      </c>
      <c r="O65" s="3">
        <v>32637898.509589061</v>
      </c>
      <c r="P65" s="3">
        <v>32607250.596685085</v>
      </c>
    </row>
    <row r="66" spans="2:16" ht="12" customHeight="1" outlineLevel="1" x14ac:dyDescent="0.2">
      <c r="C66" s="11" t="s">
        <v>233</v>
      </c>
      <c r="H66" s="93">
        <f>H57/H65*1000</f>
        <v>2.0369855649310082</v>
      </c>
      <c r="I66" s="93">
        <f t="shared" ref="I66:N66" si="62">I57/I65*1000</f>
        <v>1.6458409600365842</v>
      </c>
      <c r="J66" s="93">
        <f t="shared" si="62"/>
        <v>1.5715636707295815</v>
      </c>
      <c r="K66" s="93">
        <f t="shared" si="62"/>
        <v>0.56243979860838156</v>
      </c>
      <c r="L66" s="93">
        <f t="shared" si="62"/>
        <v>0.78336583384117453</v>
      </c>
      <c r="M66" s="93">
        <f t="shared" si="62"/>
        <v>1.0602788188699184</v>
      </c>
      <c r="N66" s="93">
        <f t="shared" si="62"/>
        <v>1.9322099717790933</v>
      </c>
      <c r="O66" s="93">
        <f t="shared" ref="O66:P66" si="63">O57/O65*1000</f>
        <v>1.7984613801882632</v>
      </c>
      <c r="P66" s="93">
        <f t="shared" si="63"/>
        <v>0.67405253732844395</v>
      </c>
    </row>
    <row r="67" spans="2:16" ht="12" customHeight="1" outlineLevel="1" x14ac:dyDescent="0.2"/>
    <row r="68" spans="2:16" ht="12" customHeight="1" outlineLevel="1" x14ac:dyDescent="0.2">
      <c r="C68" s="2" t="s">
        <v>246</v>
      </c>
      <c r="H68" s="3">
        <v>33050307.846575342</v>
      </c>
      <c r="I68" s="3">
        <v>32853721.175342526</v>
      </c>
      <c r="J68" s="3">
        <v>32804906.960000001</v>
      </c>
      <c r="K68" s="3">
        <f t="shared" ref="K68:P68" si="64">K65</f>
        <v>32778619.232876711</v>
      </c>
      <c r="L68" s="3">
        <f t="shared" si="64"/>
        <v>32670559.391780823</v>
      </c>
      <c r="M68" s="3">
        <f t="shared" si="64"/>
        <v>32647073</v>
      </c>
      <c r="N68" s="3">
        <f t="shared" si="64"/>
        <v>32647073</v>
      </c>
      <c r="O68" s="3">
        <f t="shared" si="64"/>
        <v>32637898.509589061</v>
      </c>
      <c r="P68" s="3">
        <f t="shared" si="64"/>
        <v>32607250.596685085</v>
      </c>
    </row>
  </sheetData>
  <mergeCells count="27">
    <mergeCell ref="H3:P3"/>
    <mergeCell ref="B59:C59"/>
    <mergeCell ref="B36:C36"/>
    <mergeCell ref="B38:C38"/>
    <mergeCell ref="B44:C44"/>
    <mergeCell ref="B45:C45"/>
    <mergeCell ref="B55:C55"/>
    <mergeCell ref="B56:C56"/>
    <mergeCell ref="B35:C35"/>
    <mergeCell ref="B17:C17"/>
    <mergeCell ref="B20:C20"/>
    <mergeCell ref="B27:C27"/>
    <mergeCell ref="B30:C30"/>
    <mergeCell ref="B31:C31"/>
    <mergeCell ref="B33:C33"/>
    <mergeCell ref="B34:C34"/>
    <mergeCell ref="B21:C21"/>
    <mergeCell ref="B22:C22"/>
    <mergeCell ref="B23:C23"/>
    <mergeCell ref="B26:C26"/>
    <mergeCell ref="B3:C4"/>
    <mergeCell ref="B5:C5"/>
    <mergeCell ref="B6:C6"/>
    <mergeCell ref="B9:C9"/>
    <mergeCell ref="B12:C12"/>
    <mergeCell ref="B15:C15"/>
    <mergeCell ref="B16:C16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pageSetUpPr fitToPage="1"/>
  </sheetPr>
  <dimension ref="B2:BI105"/>
  <sheetViews>
    <sheetView showGridLines="0" zoomScaleNormal="100" zoomScaleSheetLayoutView="100" workbookViewId="0">
      <pane xSplit="3" ySplit="5" topLeftCell="AK6" activePane="bottomRight" state="frozen"/>
      <selection pane="topRight"/>
      <selection pane="bottomLeft"/>
      <selection pane="bottomRight" activeCell="D1" sqref="D1:AA1048576"/>
    </sheetView>
  </sheetViews>
  <sheetFormatPr defaultRowHeight="9.75" outlineLevelCol="1" x14ac:dyDescent="0.2"/>
  <cols>
    <col min="1" max="1" width="2.42578125" style="24" customWidth="1"/>
    <col min="2" max="2" width="2.5703125" style="24" customWidth="1"/>
    <col min="3" max="3" width="63.5703125" style="24" customWidth="1"/>
    <col min="4" max="27" width="10.7109375" style="24" hidden="1" customWidth="1" outlineLevel="1"/>
    <col min="28" max="28" width="10.7109375" style="24" customWidth="1" collapsed="1"/>
    <col min="29" max="37" width="10.7109375" style="24" customWidth="1"/>
    <col min="38" max="38" width="7.140625" style="24" customWidth="1"/>
    <col min="39" max="43" width="10.7109375" style="24" customWidth="1"/>
    <col min="44" max="47" width="10.42578125" style="24" customWidth="1"/>
    <col min="48" max="48" width="9" style="68" customWidth="1"/>
    <col min="49" max="49" width="6.7109375" style="68" customWidth="1"/>
    <col min="50" max="50" width="10.28515625" style="68" customWidth="1"/>
    <col min="51" max="51" width="14.5703125" style="68" customWidth="1"/>
    <col min="52" max="52" width="11.42578125" style="68" customWidth="1"/>
    <col min="53" max="53" width="17.7109375" style="68" customWidth="1"/>
    <col min="54" max="57" width="7.28515625" style="68" customWidth="1"/>
    <col min="58" max="284" width="9.140625" style="24"/>
    <col min="285" max="285" width="2.5703125" style="24" customWidth="1"/>
    <col min="286" max="286" width="60.7109375" style="24" customWidth="1"/>
    <col min="287" max="287" width="10.7109375" style="24" customWidth="1"/>
    <col min="288" max="289" width="15.7109375" style="24" customWidth="1"/>
    <col min="290" max="290" width="9.28515625" style="24" bestFit="1" customWidth="1"/>
    <col min="291" max="301" width="14.7109375" style="24" customWidth="1"/>
    <col min="302" max="540" width="9.140625" style="24"/>
    <col min="541" max="541" width="2.5703125" style="24" customWidth="1"/>
    <col min="542" max="542" width="60.7109375" style="24" customWidth="1"/>
    <col min="543" max="543" width="10.7109375" style="24" customWidth="1"/>
    <col min="544" max="545" width="15.7109375" style="24" customWidth="1"/>
    <col min="546" max="546" width="9.28515625" style="24" bestFit="1" customWidth="1"/>
    <col min="547" max="557" width="14.7109375" style="24" customWidth="1"/>
    <col min="558" max="796" width="9.140625" style="24"/>
    <col min="797" max="797" width="2.5703125" style="24" customWidth="1"/>
    <col min="798" max="798" width="60.7109375" style="24" customWidth="1"/>
    <col min="799" max="799" width="10.7109375" style="24" customWidth="1"/>
    <col min="800" max="801" width="15.7109375" style="24" customWidth="1"/>
    <col min="802" max="802" width="9.28515625" style="24" bestFit="1" customWidth="1"/>
    <col min="803" max="813" width="14.7109375" style="24" customWidth="1"/>
    <col min="814" max="1052" width="9.140625" style="24"/>
    <col min="1053" max="1053" width="2.5703125" style="24" customWidth="1"/>
    <col min="1054" max="1054" width="60.7109375" style="24" customWidth="1"/>
    <col min="1055" max="1055" width="10.7109375" style="24" customWidth="1"/>
    <col min="1056" max="1057" width="15.7109375" style="24" customWidth="1"/>
    <col min="1058" max="1058" width="9.28515625" style="24" bestFit="1" customWidth="1"/>
    <col min="1059" max="1069" width="14.7109375" style="24" customWidth="1"/>
    <col min="1070" max="1308" width="9.140625" style="24"/>
    <col min="1309" max="1309" width="2.5703125" style="24" customWidth="1"/>
    <col min="1310" max="1310" width="60.7109375" style="24" customWidth="1"/>
    <col min="1311" max="1311" width="10.7109375" style="24" customWidth="1"/>
    <col min="1312" max="1313" width="15.7109375" style="24" customWidth="1"/>
    <col min="1314" max="1314" width="9.28515625" style="24" bestFit="1" customWidth="1"/>
    <col min="1315" max="1325" width="14.7109375" style="24" customWidth="1"/>
    <col min="1326" max="1564" width="9.140625" style="24"/>
    <col min="1565" max="1565" width="2.5703125" style="24" customWidth="1"/>
    <col min="1566" max="1566" width="60.7109375" style="24" customWidth="1"/>
    <col min="1567" max="1567" width="10.7109375" style="24" customWidth="1"/>
    <col min="1568" max="1569" width="15.7109375" style="24" customWidth="1"/>
    <col min="1570" max="1570" width="9.28515625" style="24" bestFit="1" customWidth="1"/>
    <col min="1571" max="1581" width="14.7109375" style="24" customWidth="1"/>
    <col min="1582" max="1820" width="9.140625" style="24"/>
    <col min="1821" max="1821" width="2.5703125" style="24" customWidth="1"/>
    <col min="1822" max="1822" width="60.7109375" style="24" customWidth="1"/>
    <col min="1823" max="1823" width="10.7109375" style="24" customWidth="1"/>
    <col min="1824" max="1825" width="15.7109375" style="24" customWidth="1"/>
    <col min="1826" max="1826" width="9.28515625" style="24" bestFit="1" customWidth="1"/>
    <col min="1827" max="1837" width="14.7109375" style="24" customWidth="1"/>
    <col min="1838" max="2076" width="9.140625" style="24"/>
    <col min="2077" max="2077" width="2.5703125" style="24" customWidth="1"/>
    <col min="2078" max="2078" width="60.7109375" style="24" customWidth="1"/>
    <col min="2079" max="2079" width="10.7109375" style="24" customWidth="1"/>
    <col min="2080" max="2081" width="15.7109375" style="24" customWidth="1"/>
    <col min="2082" max="2082" width="9.28515625" style="24" bestFit="1" customWidth="1"/>
    <col min="2083" max="2093" width="14.7109375" style="24" customWidth="1"/>
    <col min="2094" max="2332" width="9.140625" style="24"/>
    <col min="2333" max="2333" width="2.5703125" style="24" customWidth="1"/>
    <col min="2334" max="2334" width="60.7109375" style="24" customWidth="1"/>
    <col min="2335" max="2335" width="10.7109375" style="24" customWidth="1"/>
    <col min="2336" max="2337" width="15.7109375" style="24" customWidth="1"/>
    <col min="2338" max="2338" width="9.28515625" style="24" bestFit="1" customWidth="1"/>
    <col min="2339" max="2349" width="14.7109375" style="24" customWidth="1"/>
    <col min="2350" max="2588" width="9.140625" style="24"/>
    <col min="2589" max="2589" width="2.5703125" style="24" customWidth="1"/>
    <col min="2590" max="2590" width="60.7109375" style="24" customWidth="1"/>
    <col min="2591" max="2591" width="10.7109375" style="24" customWidth="1"/>
    <col min="2592" max="2593" width="15.7109375" style="24" customWidth="1"/>
    <col min="2594" max="2594" width="9.28515625" style="24" bestFit="1" customWidth="1"/>
    <col min="2595" max="2605" width="14.7109375" style="24" customWidth="1"/>
    <col min="2606" max="2844" width="9.140625" style="24"/>
    <col min="2845" max="2845" width="2.5703125" style="24" customWidth="1"/>
    <col min="2846" max="2846" width="60.7109375" style="24" customWidth="1"/>
    <col min="2847" max="2847" width="10.7109375" style="24" customWidth="1"/>
    <col min="2848" max="2849" width="15.7109375" style="24" customWidth="1"/>
    <col min="2850" max="2850" width="9.28515625" style="24" bestFit="1" customWidth="1"/>
    <col min="2851" max="2861" width="14.7109375" style="24" customWidth="1"/>
    <col min="2862" max="3100" width="9.140625" style="24"/>
    <col min="3101" max="3101" width="2.5703125" style="24" customWidth="1"/>
    <col min="3102" max="3102" width="60.7109375" style="24" customWidth="1"/>
    <col min="3103" max="3103" width="10.7109375" style="24" customWidth="1"/>
    <col min="3104" max="3105" width="15.7109375" style="24" customWidth="1"/>
    <col min="3106" max="3106" width="9.28515625" style="24" bestFit="1" customWidth="1"/>
    <col min="3107" max="3117" width="14.7109375" style="24" customWidth="1"/>
    <col min="3118" max="3356" width="9.140625" style="24"/>
    <col min="3357" max="3357" width="2.5703125" style="24" customWidth="1"/>
    <col min="3358" max="3358" width="60.7109375" style="24" customWidth="1"/>
    <col min="3359" max="3359" width="10.7109375" style="24" customWidth="1"/>
    <col min="3360" max="3361" width="15.7109375" style="24" customWidth="1"/>
    <col min="3362" max="3362" width="9.28515625" style="24" bestFit="1" customWidth="1"/>
    <col min="3363" max="3373" width="14.7109375" style="24" customWidth="1"/>
    <col min="3374" max="3612" width="9.140625" style="24"/>
    <col min="3613" max="3613" width="2.5703125" style="24" customWidth="1"/>
    <col min="3614" max="3614" width="60.7109375" style="24" customWidth="1"/>
    <col min="3615" max="3615" width="10.7109375" style="24" customWidth="1"/>
    <col min="3616" max="3617" width="15.7109375" style="24" customWidth="1"/>
    <col min="3618" max="3618" width="9.28515625" style="24" bestFit="1" customWidth="1"/>
    <col min="3619" max="3629" width="14.7109375" style="24" customWidth="1"/>
    <col min="3630" max="3868" width="9.140625" style="24"/>
    <col min="3869" max="3869" width="2.5703125" style="24" customWidth="1"/>
    <col min="3870" max="3870" width="60.7109375" style="24" customWidth="1"/>
    <col min="3871" max="3871" width="10.7109375" style="24" customWidth="1"/>
    <col min="3872" max="3873" width="15.7109375" style="24" customWidth="1"/>
    <col min="3874" max="3874" width="9.28515625" style="24" bestFit="1" customWidth="1"/>
    <col min="3875" max="3885" width="14.7109375" style="24" customWidth="1"/>
    <col min="3886" max="4124" width="9.140625" style="24"/>
    <col min="4125" max="4125" width="2.5703125" style="24" customWidth="1"/>
    <col min="4126" max="4126" width="60.7109375" style="24" customWidth="1"/>
    <col min="4127" max="4127" width="10.7109375" style="24" customWidth="1"/>
    <col min="4128" max="4129" width="15.7109375" style="24" customWidth="1"/>
    <col min="4130" max="4130" width="9.28515625" style="24" bestFit="1" customWidth="1"/>
    <col min="4131" max="4141" width="14.7109375" style="24" customWidth="1"/>
    <col min="4142" max="4380" width="9.140625" style="24"/>
    <col min="4381" max="4381" width="2.5703125" style="24" customWidth="1"/>
    <col min="4382" max="4382" width="60.7109375" style="24" customWidth="1"/>
    <col min="4383" max="4383" width="10.7109375" style="24" customWidth="1"/>
    <col min="4384" max="4385" width="15.7109375" style="24" customWidth="1"/>
    <col min="4386" max="4386" width="9.28515625" style="24" bestFit="1" customWidth="1"/>
    <col min="4387" max="4397" width="14.7109375" style="24" customWidth="1"/>
    <col min="4398" max="4636" width="9.140625" style="24"/>
    <col min="4637" max="4637" width="2.5703125" style="24" customWidth="1"/>
    <col min="4638" max="4638" width="60.7109375" style="24" customWidth="1"/>
    <col min="4639" max="4639" width="10.7109375" style="24" customWidth="1"/>
    <col min="4640" max="4641" width="15.7109375" style="24" customWidth="1"/>
    <col min="4642" max="4642" width="9.28515625" style="24" bestFit="1" customWidth="1"/>
    <col min="4643" max="4653" width="14.7109375" style="24" customWidth="1"/>
    <col min="4654" max="4892" width="9.140625" style="24"/>
    <col min="4893" max="4893" width="2.5703125" style="24" customWidth="1"/>
    <col min="4894" max="4894" width="60.7109375" style="24" customWidth="1"/>
    <col min="4895" max="4895" width="10.7109375" style="24" customWidth="1"/>
    <col min="4896" max="4897" width="15.7109375" style="24" customWidth="1"/>
    <col min="4898" max="4898" width="9.28515625" style="24" bestFit="1" customWidth="1"/>
    <col min="4899" max="4909" width="14.7109375" style="24" customWidth="1"/>
    <col min="4910" max="5148" width="9.140625" style="24"/>
    <col min="5149" max="5149" width="2.5703125" style="24" customWidth="1"/>
    <col min="5150" max="5150" width="60.7109375" style="24" customWidth="1"/>
    <col min="5151" max="5151" width="10.7109375" style="24" customWidth="1"/>
    <col min="5152" max="5153" width="15.7109375" style="24" customWidth="1"/>
    <col min="5154" max="5154" width="9.28515625" style="24" bestFit="1" customWidth="1"/>
    <col min="5155" max="5165" width="14.7109375" style="24" customWidth="1"/>
    <col min="5166" max="5404" width="9.140625" style="24"/>
    <col min="5405" max="5405" width="2.5703125" style="24" customWidth="1"/>
    <col min="5406" max="5406" width="60.7109375" style="24" customWidth="1"/>
    <col min="5407" max="5407" width="10.7109375" style="24" customWidth="1"/>
    <col min="5408" max="5409" width="15.7109375" style="24" customWidth="1"/>
    <col min="5410" max="5410" width="9.28515625" style="24" bestFit="1" customWidth="1"/>
    <col min="5411" max="5421" width="14.7109375" style="24" customWidth="1"/>
    <col min="5422" max="5660" width="9.140625" style="24"/>
    <col min="5661" max="5661" width="2.5703125" style="24" customWidth="1"/>
    <col min="5662" max="5662" width="60.7109375" style="24" customWidth="1"/>
    <col min="5663" max="5663" width="10.7109375" style="24" customWidth="1"/>
    <col min="5664" max="5665" width="15.7109375" style="24" customWidth="1"/>
    <col min="5666" max="5666" width="9.28515625" style="24" bestFit="1" customWidth="1"/>
    <col min="5667" max="5677" width="14.7109375" style="24" customWidth="1"/>
    <col min="5678" max="5916" width="9.140625" style="24"/>
    <col min="5917" max="5917" width="2.5703125" style="24" customWidth="1"/>
    <col min="5918" max="5918" width="60.7109375" style="24" customWidth="1"/>
    <col min="5919" max="5919" width="10.7109375" style="24" customWidth="1"/>
    <col min="5920" max="5921" width="15.7109375" style="24" customWidth="1"/>
    <col min="5922" max="5922" width="9.28515625" style="24" bestFit="1" customWidth="1"/>
    <col min="5923" max="5933" width="14.7109375" style="24" customWidth="1"/>
    <col min="5934" max="6172" width="9.140625" style="24"/>
    <col min="6173" max="6173" width="2.5703125" style="24" customWidth="1"/>
    <col min="6174" max="6174" width="60.7109375" style="24" customWidth="1"/>
    <col min="6175" max="6175" width="10.7109375" style="24" customWidth="1"/>
    <col min="6176" max="6177" width="15.7109375" style="24" customWidth="1"/>
    <col min="6178" max="6178" width="9.28515625" style="24" bestFit="1" customWidth="1"/>
    <col min="6179" max="6189" width="14.7109375" style="24" customWidth="1"/>
    <col min="6190" max="6428" width="9.140625" style="24"/>
    <col min="6429" max="6429" width="2.5703125" style="24" customWidth="1"/>
    <col min="6430" max="6430" width="60.7109375" style="24" customWidth="1"/>
    <col min="6431" max="6431" width="10.7109375" style="24" customWidth="1"/>
    <col min="6432" max="6433" width="15.7109375" style="24" customWidth="1"/>
    <col min="6434" max="6434" width="9.28515625" style="24" bestFit="1" customWidth="1"/>
    <col min="6435" max="6445" width="14.7109375" style="24" customWidth="1"/>
    <col min="6446" max="6684" width="9.140625" style="24"/>
    <col min="6685" max="6685" width="2.5703125" style="24" customWidth="1"/>
    <col min="6686" max="6686" width="60.7109375" style="24" customWidth="1"/>
    <col min="6687" max="6687" width="10.7109375" style="24" customWidth="1"/>
    <col min="6688" max="6689" width="15.7109375" style="24" customWidth="1"/>
    <col min="6690" max="6690" width="9.28515625" style="24" bestFit="1" customWidth="1"/>
    <col min="6691" max="6701" width="14.7109375" style="24" customWidth="1"/>
    <col min="6702" max="6940" width="9.140625" style="24"/>
    <col min="6941" max="6941" width="2.5703125" style="24" customWidth="1"/>
    <col min="6942" max="6942" width="60.7109375" style="24" customWidth="1"/>
    <col min="6943" max="6943" width="10.7109375" style="24" customWidth="1"/>
    <col min="6944" max="6945" width="15.7109375" style="24" customWidth="1"/>
    <col min="6946" max="6946" width="9.28515625" style="24" bestFit="1" customWidth="1"/>
    <col min="6947" max="6957" width="14.7109375" style="24" customWidth="1"/>
    <col min="6958" max="7196" width="9.140625" style="24"/>
    <col min="7197" max="7197" width="2.5703125" style="24" customWidth="1"/>
    <col min="7198" max="7198" width="60.7109375" style="24" customWidth="1"/>
    <col min="7199" max="7199" width="10.7109375" style="24" customWidth="1"/>
    <col min="7200" max="7201" width="15.7109375" style="24" customWidth="1"/>
    <col min="7202" max="7202" width="9.28515625" style="24" bestFit="1" customWidth="1"/>
    <col min="7203" max="7213" width="14.7109375" style="24" customWidth="1"/>
    <col min="7214" max="7452" width="9.140625" style="24"/>
    <col min="7453" max="7453" width="2.5703125" style="24" customWidth="1"/>
    <col min="7454" max="7454" width="60.7109375" style="24" customWidth="1"/>
    <col min="7455" max="7455" width="10.7109375" style="24" customWidth="1"/>
    <col min="7456" max="7457" width="15.7109375" style="24" customWidth="1"/>
    <col min="7458" max="7458" width="9.28515625" style="24" bestFit="1" customWidth="1"/>
    <col min="7459" max="7469" width="14.7109375" style="24" customWidth="1"/>
    <col min="7470" max="7708" width="9.140625" style="24"/>
    <col min="7709" max="7709" width="2.5703125" style="24" customWidth="1"/>
    <col min="7710" max="7710" width="60.7109375" style="24" customWidth="1"/>
    <col min="7711" max="7711" width="10.7109375" style="24" customWidth="1"/>
    <col min="7712" max="7713" width="15.7109375" style="24" customWidth="1"/>
    <col min="7714" max="7714" width="9.28515625" style="24" bestFit="1" customWidth="1"/>
    <col min="7715" max="7725" width="14.7109375" style="24" customWidth="1"/>
    <col min="7726" max="7964" width="9.140625" style="24"/>
    <col min="7965" max="7965" width="2.5703125" style="24" customWidth="1"/>
    <col min="7966" max="7966" width="60.7109375" style="24" customWidth="1"/>
    <col min="7967" max="7967" width="10.7109375" style="24" customWidth="1"/>
    <col min="7968" max="7969" width="15.7109375" style="24" customWidth="1"/>
    <col min="7970" max="7970" width="9.28515625" style="24" bestFit="1" customWidth="1"/>
    <col min="7971" max="7981" width="14.7109375" style="24" customWidth="1"/>
    <col min="7982" max="8220" width="9.140625" style="24"/>
    <col min="8221" max="8221" width="2.5703125" style="24" customWidth="1"/>
    <col min="8222" max="8222" width="60.7109375" style="24" customWidth="1"/>
    <col min="8223" max="8223" width="10.7109375" style="24" customWidth="1"/>
    <col min="8224" max="8225" width="15.7109375" style="24" customWidth="1"/>
    <col min="8226" max="8226" width="9.28515625" style="24" bestFit="1" customWidth="1"/>
    <col min="8227" max="8237" width="14.7109375" style="24" customWidth="1"/>
    <col min="8238" max="8476" width="9.140625" style="24"/>
    <col min="8477" max="8477" width="2.5703125" style="24" customWidth="1"/>
    <col min="8478" max="8478" width="60.7109375" style="24" customWidth="1"/>
    <col min="8479" max="8479" width="10.7109375" style="24" customWidth="1"/>
    <col min="8480" max="8481" width="15.7109375" style="24" customWidth="1"/>
    <col min="8482" max="8482" width="9.28515625" style="24" bestFit="1" customWidth="1"/>
    <col min="8483" max="8493" width="14.7109375" style="24" customWidth="1"/>
    <col min="8494" max="8732" width="9.140625" style="24"/>
    <col min="8733" max="8733" width="2.5703125" style="24" customWidth="1"/>
    <col min="8734" max="8734" width="60.7109375" style="24" customWidth="1"/>
    <col min="8735" max="8735" width="10.7109375" style="24" customWidth="1"/>
    <col min="8736" max="8737" width="15.7109375" style="24" customWidth="1"/>
    <col min="8738" max="8738" width="9.28515625" style="24" bestFit="1" customWidth="1"/>
    <col min="8739" max="8749" width="14.7109375" style="24" customWidth="1"/>
    <col min="8750" max="8988" width="9.140625" style="24"/>
    <col min="8989" max="8989" width="2.5703125" style="24" customWidth="1"/>
    <col min="8990" max="8990" width="60.7109375" style="24" customWidth="1"/>
    <col min="8991" max="8991" width="10.7109375" style="24" customWidth="1"/>
    <col min="8992" max="8993" width="15.7109375" style="24" customWidth="1"/>
    <col min="8994" max="8994" width="9.28515625" style="24" bestFit="1" customWidth="1"/>
    <col min="8995" max="9005" width="14.7109375" style="24" customWidth="1"/>
    <col min="9006" max="9244" width="9.140625" style="24"/>
    <col min="9245" max="9245" width="2.5703125" style="24" customWidth="1"/>
    <col min="9246" max="9246" width="60.7109375" style="24" customWidth="1"/>
    <col min="9247" max="9247" width="10.7109375" style="24" customWidth="1"/>
    <col min="9248" max="9249" width="15.7109375" style="24" customWidth="1"/>
    <col min="9250" max="9250" width="9.28515625" style="24" bestFit="1" customWidth="1"/>
    <col min="9251" max="9261" width="14.7109375" style="24" customWidth="1"/>
    <col min="9262" max="9500" width="9.140625" style="24"/>
    <col min="9501" max="9501" width="2.5703125" style="24" customWidth="1"/>
    <col min="9502" max="9502" width="60.7109375" style="24" customWidth="1"/>
    <col min="9503" max="9503" width="10.7109375" style="24" customWidth="1"/>
    <col min="9504" max="9505" width="15.7109375" style="24" customWidth="1"/>
    <col min="9506" max="9506" width="9.28515625" style="24" bestFit="1" customWidth="1"/>
    <col min="9507" max="9517" width="14.7109375" style="24" customWidth="1"/>
    <col min="9518" max="9756" width="9.140625" style="24"/>
    <col min="9757" max="9757" width="2.5703125" style="24" customWidth="1"/>
    <col min="9758" max="9758" width="60.7109375" style="24" customWidth="1"/>
    <col min="9759" max="9759" width="10.7109375" style="24" customWidth="1"/>
    <col min="9760" max="9761" width="15.7109375" style="24" customWidth="1"/>
    <col min="9762" max="9762" width="9.28515625" style="24" bestFit="1" customWidth="1"/>
    <col min="9763" max="9773" width="14.7109375" style="24" customWidth="1"/>
    <col min="9774" max="10012" width="9.140625" style="24"/>
    <col min="10013" max="10013" width="2.5703125" style="24" customWidth="1"/>
    <col min="10014" max="10014" width="60.7109375" style="24" customWidth="1"/>
    <col min="10015" max="10015" width="10.7109375" style="24" customWidth="1"/>
    <col min="10016" max="10017" width="15.7109375" style="24" customWidth="1"/>
    <col min="10018" max="10018" width="9.28515625" style="24" bestFit="1" customWidth="1"/>
    <col min="10019" max="10029" width="14.7109375" style="24" customWidth="1"/>
    <col min="10030" max="10268" width="9.140625" style="24"/>
    <col min="10269" max="10269" width="2.5703125" style="24" customWidth="1"/>
    <col min="10270" max="10270" width="60.7109375" style="24" customWidth="1"/>
    <col min="10271" max="10271" width="10.7109375" style="24" customWidth="1"/>
    <col min="10272" max="10273" width="15.7109375" style="24" customWidth="1"/>
    <col min="10274" max="10274" width="9.28515625" style="24" bestFit="1" customWidth="1"/>
    <col min="10275" max="10285" width="14.7109375" style="24" customWidth="1"/>
    <col min="10286" max="10524" width="9.140625" style="24"/>
    <col min="10525" max="10525" width="2.5703125" style="24" customWidth="1"/>
    <col min="10526" max="10526" width="60.7109375" style="24" customWidth="1"/>
    <col min="10527" max="10527" width="10.7109375" style="24" customWidth="1"/>
    <col min="10528" max="10529" width="15.7109375" style="24" customWidth="1"/>
    <col min="10530" max="10530" width="9.28515625" style="24" bestFit="1" customWidth="1"/>
    <col min="10531" max="10541" width="14.7109375" style="24" customWidth="1"/>
    <col min="10542" max="10780" width="9.140625" style="24"/>
    <col min="10781" max="10781" width="2.5703125" style="24" customWidth="1"/>
    <col min="10782" max="10782" width="60.7109375" style="24" customWidth="1"/>
    <col min="10783" max="10783" width="10.7109375" style="24" customWidth="1"/>
    <col min="10784" max="10785" width="15.7109375" style="24" customWidth="1"/>
    <col min="10786" max="10786" width="9.28515625" style="24" bestFit="1" customWidth="1"/>
    <col min="10787" max="10797" width="14.7109375" style="24" customWidth="1"/>
    <col min="10798" max="11036" width="9.140625" style="24"/>
    <col min="11037" max="11037" width="2.5703125" style="24" customWidth="1"/>
    <col min="11038" max="11038" width="60.7109375" style="24" customWidth="1"/>
    <col min="11039" max="11039" width="10.7109375" style="24" customWidth="1"/>
    <col min="11040" max="11041" width="15.7109375" style="24" customWidth="1"/>
    <col min="11042" max="11042" width="9.28515625" style="24" bestFit="1" customWidth="1"/>
    <col min="11043" max="11053" width="14.7109375" style="24" customWidth="1"/>
    <col min="11054" max="11292" width="9.140625" style="24"/>
    <col min="11293" max="11293" width="2.5703125" style="24" customWidth="1"/>
    <col min="11294" max="11294" width="60.7109375" style="24" customWidth="1"/>
    <col min="11295" max="11295" width="10.7109375" style="24" customWidth="1"/>
    <col min="11296" max="11297" width="15.7109375" style="24" customWidth="1"/>
    <col min="11298" max="11298" width="9.28515625" style="24" bestFit="1" customWidth="1"/>
    <col min="11299" max="11309" width="14.7109375" style="24" customWidth="1"/>
    <col min="11310" max="11548" width="9.140625" style="24"/>
    <col min="11549" max="11549" width="2.5703125" style="24" customWidth="1"/>
    <col min="11550" max="11550" width="60.7109375" style="24" customWidth="1"/>
    <col min="11551" max="11551" width="10.7109375" style="24" customWidth="1"/>
    <col min="11552" max="11553" width="15.7109375" style="24" customWidth="1"/>
    <col min="11554" max="11554" width="9.28515625" style="24" bestFit="1" customWidth="1"/>
    <col min="11555" max="11565" width="14.7109375" style="24" customWidth="1"/>
    <col min="11566" max="11804" width="9.140625" style="24"/>
    <col min="11805" max="11805" width="2.5703125" style="24" customWidth="1"/>
    <col min="11806" max="11806" width="60.7109375" style="24" customWidth="1"/>
    <col min="11807" max="11807" width="10.7109375" style="24" customWidth="1"/>
    <col min="11808" max="11809" width="15.7109375" style="24" customWidth="1"/>
    <col min="11810" max="11810" width="9.28515625" style="24" bestFit="1" customWidth="1"/>
    <col min="11811" max="11821" width="14.7109375" style="24" customWidth="1"/>
    <col min="11822" max="12060" width="9.140625" style="24"/>
    <col min="12061" max="12061" width="2.5703125" style="24" customWidth="1"/>
    <col min="12062" max="12062" width="60.7109375" style="24" customWidth="1"/>
    <col min="12063" max="12063" width="10.7109375" style="24" customWidth="1"/>
    <col min="12064" max="12065" width="15.7109375" style="24" customWidth="1"/>
    <col min="12066" max="12066" width="9.28515625" style="24" bestFit="1" customWidth="1"/>
    <col min="12067" max="12077" width="14.7109375" style="24" customWidth="1"/>
    <col min="12078" max="12316" width="9.140625" style="24"/>
    <col min="12317" max="12317" width="2.5703125" style="24" customWidth="1"/>
    <col min="12318" max="12318" width="60.7109375" style="24" customWidth="1"/>
    <col min="12319" max="12319" width="10.7109375" style="24" customWidth="1"/>
    <col min="12320" max="12321" width="15.7109375" style="24" customWidth="1"/>
    <col min="12322" max="12322" width="9.28515625" style="24" bestFit="1" customWidth="1"/>
    <col min="12323" max="12333" width="14.7109375" style="24" customWidth="1"/>
    <col min="12334" max="12572" width="9.140625" style="24"/>
    <col min="12573" max="12573" width="2.5703125" style="24" customWidth="1"/>
    <col min="12574" max="12574" width="60.7109375" style="24" customWidth="1"/>
    <col min="12575" max="12575" width="10.7109375" style="24" customWidth="1"/>
    <col min="12576" max="12577" width="15.7109375" style="24" customWidth="1"/>
    <col min="12578" max="12578" width="9.28515625" style="24" bestFit="1" customWidth="1"/>
    <col min="12579" max="12589" width="14.7109375" style="24" customWidth="1"/>
    <col min="12590" max="12828" width="9.140625" style="24"/>
    <col min="12829" max="12829" width="2.5703125" style="24" customWidth="1"/>
    <col min="12830" max="12830" width="60.7109375" style="24" customWidth="1"/>
    <col min="12831" max="12831" width="10.7109375" style="24" customWidth="1"/>
    <col min="12832" max="12833" width="15.7109375" style="24" customWidth="1"/>
    <col min="12834" max="12834" width="9.28515625" style="24" bestFit="1" customWidth="1"/>
    <col min="12835" max="12845" width="14.7109375" style="24" customWidth="1"/>
    <col min="12846" max="13084" width="9.140625" style="24"/>
    <col min="13085" max="13085" width="2.5703125" style="24" customWidth="1"/>
    <col min="13086" max="13086" width="60.7109375" style="24" customWidth="1"/>
    <col min="13087" max="13087" width="10.7109375" style="24" customWidth="1"/>
    <col min="13088" max="13089" width="15.7109375" style="24" customWidth="1"/>
    <col min="13090" max="13090" width="9.28515625" style="24" bestFit="1" customWidth="1"/>
    <col min="13091" max="13101" width="14.7109375" style="24" customWidth="1"/>
    <col min="13102" max="13340" width="9.140625" style="24"/>
    <col min="13341" max="13341" width="2.5703125" style="24" customWidth="1"/>
    <col min="13342" max="13342" width="60.7109375" style="24" customWidth="1"/>
    <col min="13343" max="13343" width="10.7109375" style="24" customWidth="1"/>
    <col min="13344" max="13345" width="15.7109375" style="24" customWidth="1"/>
    <col min="13346" max="13346" width="9.28515625" style="24" bestFit="1" customWidth="1"/>
    <col min="13347" max="13357" width="14.7109375" style="24" customWidth="1"/>
    <col min="13358" max="13596" width="9.140625" style="24"/>
    <col min="13597" max="13597" width="2.5703125" style="24" customWidth="1"/>
    <col min="13598" max="13598" width="60.7109375" style="24" customWidth="1"/>
    <col min="13599" max="13599" width="10.7109375" style="24" customWidth="1"/>
    <col min="13600" max="13601" width="15.7109375" style="24" customWidth="1"/>
    <col min="13602" max="13602" width="9.28515625" style="24" bestFit="1" customWidth="1"/>
    <col min="13603" max="13613" width="14.7109375" style="24" customWidth="1"/>
    <col min="13614" max="13852" width="9.140625" style="24"/>
    <col min="13853" max="13853" width="2.5703125" style="24" customWidth="1"/>
    <col min="13854" max="13854" width="60.7109375" style="24" customWidth="1"/>
    <col min="13855" max="13855" width="10.7109375" style="24" customWidth="1"/>
    <col min="13856" max="13857" width="15.7109375" style="24" customWidth="1"/>
    <col min="13858" max="13858" width="9.28515625" style="24" bestFit="1" customWidth="1"/>
    <col min="13859" max="13869" width="14.7109375" style="24" customWidth="1"/>
    <col min="13870" max="14108" width="9.140625" style="24"/>
    <col min="14109" max="14109" width="2.5703125" style="24" customWidth="1"/>
    <col min="14110" max="14110" width="60.7109375" style="24" customWidth="1"/>
    <col min="14111" max="14111" width="10.7109375" style="24" customWidth="1"/>
    <col min="14112" max="14113" width="15.7109375" style="24" customWidth="1"/>
    <col min="14114" max="14114" width="9.28515625" style="24" bestFit="1" customWidth="1"/>
    <col min="14115" max="14125" width="14.7109375" style="24" customWidth="1"/>
    <col min="14126" max="14364" width="9.140625" style="24"/>
    <col min="14365" max="14365" width="2.5703125" style="24" customWidth="1"/>
    <col min="14366" max="14366" width="60.7109375" style="24" customWidth="1"/>
    <col min="14367" max="14367" width="10.7109375" style="24" customWidth="1"/>
    <col min="14368" max="14369" width="15.7109375" style="24" customWidth="1"/>
    <col min="14370" max="14370" width="9.28515625" style="24" bestFit="1" customWidth="1"/>
    <col min="14371" max="14381" width="14.7109375" style="24" customWidth="1"/>
    <col min="14382" max="14620" width="9.140625" style="24"/>
    <col min="14621" max="14621" width="2.5703125" style="24" customWidth="1"/>
    <col min="14622" max="14622" width="60.7109375" style="24" customWidth="1"/>
    <col min="14623" max="14623" width="10.7109375" style="24" customWidth="1"/>
    <col min="14624" max="14625" width="15.7109375" style="24" customWidth="1"/>
    <col min="14626" max="14626" width="9.28515625" style="24" bestFit="1" customWidth="1"/>
    <col min="14627" max="14637" width="14.7109375" style="24" customWidth="1"/>
    <col min="14638" max="14876" width="9.140625" style="24"/>
    <col min="14877" max="14877" width="2.5703125" style="24" customWidth="1"/>
    <col min="14878" max="14878" width="60.7109375" style="24" customWidth="1"/>
    <col min="14879" max="14879" width="10.7109375" style="24" customWidth="1"/>
    <col min="14880" max="14881" width="15.7109375" style="24" customWidth="1"/>
    <col min="14882" max="14882" width="9.28515625" style="24" bestFit="1" customWidth="1"/>
    <col min="14883" max="14893" width="14.7109375" style="24" customWidth="1"/>
    <col min="14894" max="15132" width="9.140625" style="24"/>
    <col min="15133" max="15133" width="2.5703125" style="24" customWidth="1"/>
    <col min="15134" max="15134" width="60.7109375" style="24" customWidth="1"/>
    <col min="15135" max="15135" width="10.7109375" style="24" customWidth="1"/>
    <col min="15136" max="15137" width="15.7109375" style="24" customWidth="1"/>
    <col min="15138" max="15138" width="9.28515625" style="24" bestFit="1" customWidth="1"/>
    <col min="15139" max="15149" width="14.7109375" style="24" customWidth="1"/>
    <col min="15150" max="15388" width="9.140625" style="24"/>
    <col min="15389" max="15389" width="2.5703125" style="24" customWidth="1"/>
    <col min="15390" max="15390" width="60.7109375" style="24" customWidth="1"/>
    <col min="15391" max="15391" width="10.7109375" style="24" customWidth="1"/>
    <col min="15392" max="15393" width="15.7109375" style="24" customWidth="1"/>
    <col min="15394" max="15394" width="9.28515625" style="24" bestFit="1" customWidth="1"/>
    <col min="15395" max="15405" width="14.7109375" style="24" customWidth="1"/>
    <col min="15406" max="15644" width="9.140625" style="24"/>
    <col min="15645" max="15645" width="2.5703125" style="24" customWidth="1"/>
    <col min="15646" max="15646" width="60.7109375" style="24" customWidth="1"/>
    <col min="15647" max="15647" width="10.7109375" style="24" customWidth="1"/>
    <col min="15648" max="15649" width="15.7109375" style="24" customWidth="1"/>
    <col min="15650" max="15650" width="9.28515625" style="24" bestFit="1" customWidth="1"/>
    <col min="15651" max="15661" width="14.7109375" style="24" customWidth="1"/>
    <col min="15662" max="15900" width="9.140625" style="24"/>
    <col min="15901" max="15901" width="2.5703125" style="24" customWidth="1"/>
    <col min="15902" max="15902" width="60.7109375" style="24" customWidth="1"/>
    <col min="15903" max="15903" width="10.7109375" style="24" customWidth="1"/>
    <col min="15904" max="15905" width="15.7109375" style="24" customWidth="1"/>
    <col min="15906" max="15906" width="9.28515625" style="24" bestFit="1" customWidth="1"/>
    <col min="15907" max="15917" width="14.7109375" style="24" customWidth="1"/>
    <col min="15918" max="16156" width="9.140625" style="24"/>
    <col min="16157" max="16157" width="2.5703125" style="24" customWidth="1"/>
    <col min="16158" max="16158" width="60.7109375" style="24" customWidth="1"/>
    <col min="16159" max="16159" width="10.7109375" style="24" customWidth="1"/>
    <col min="16160" max="16161" width="15.7109375" style="24" customWidth="1"/>
    <col min="16162" max="16162" width="9.28515625" style="24" bestFit="1" customWidth="1"/>
    <col min="16163" max="16173" width="14.7109375" style="24" customWidth="1"/>
    <col min="16174" max="16384" width="9.140625" style="24"/>
  </cols>
  <sheetData>
    <row r="2" spans="2:61" s="101" customFormat="1" ht="12" customHeight="1" x14ac:dyDescent="0.2">
      <c r="B2" s="101" t="s">
        <v>58</v>
      </c>
      <c r="C2" s="102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3"/>
      <c r="AN2" s="103"/>
      <c r="AO2" s="103"/>
      <c r="AP2" s="103"/>
      <c r="AQ2" s="103"/>
      <c r="AR2" s="103"/>
      <c r="AS2" s="103"/>
      <c r="AT2" s="103"/>
      <c r="AU2" s="103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G2" s="102"/>
      <c r="BH2" s="102"/>
      <c r="BI2" s="102"/>
    </row>
    <row r="3" spans="2:61" s="105" customFormat="1" ht="11.25" customHeight="1" x14ac:dyDescent="0.2">
      <c r="B3" s="149" t="s">
        <v>59</v>
      </c>
      <c r="C3" s="150"/>
      <c r="D3" s="153" t="s">
        <v>60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18"/>
      <c r="AG3" s="118"/>
      <c r="AH3" s="118"/>
      <c r="AI3" s="118"/>
      <c r="AJ3" s="118"/>
      <c r="AK3" s="118"/>
      <c r="AM3" s="140" t="s">
        <v>60</v>
      </c>
      <c r="AN3" s="125"/>
      <c r="AO3" s="125"/>
      <c r="AP3" s="125"/>
      <c r="AQ3" s="126"/>
      <c r="AR3" s="126"/>
      <c r="AS3" s="126"/>
      <c r="AT3" s="126"/>
      <c r="AU3" s="127"/>
      <c r="AV3" s="106"/>
      <c r="AW3" s="106"/>
      <c r="AX3" s="106"/>
      <c r="AY3" s="106"/>
      <c r="AZ3" s="106"/>
      <c r="BA3" s="106"/>
      <c r="BB3" s="106"/>
      <c r="BC3" s="106"/>
      <c r="BD3" s="106"/>
      <c r="BE3" s="106"/>
    </row>
    <row r="4" spans="2:61" s="105" customFormat="1" ht="11.25" customHeight="1" x14ac:dyDescent="0.2">
      <c r="B4" s="151"/>
      <c r="C4" s="152"/>
      <c r="D4" s="143" t="s">
        <v>48</v>
      </c>
      <c r="E4" s="143" t="s">
        <v>117</v>
      </c>
      <c r="F4" s="143" t="s">
        <v>49</v>
      </c>
      <c r="G4" s="143" t="s">
        <v>50</v>
      </c>
      <c r="H4" s="143" t="s">
        <v>46</v>
      </c>
      <c r="I4" s="143" t="s">
        <v>118</v>
      </c>
      <c r="J4" s="143" t="s">
        <v>25</v>
      </c>
      <c r="K4" s="143" t="s">
        <v>47</v>
      </c>
      <c r="L4" s="143" t="s">
        <v>45</v>
      </c>
      <c r="M4" s="143" t="s">
        <v>119</v>
      </c>
      <c r="N4" s="143" t="s">
        <v>24</v>
      </c>
      <c r="O4" s="143" t="s">
        <v>57</v>
      </c>
      <c r="P4" s="143" t="s">
        <v>194</v>
      </c>
      <c r="Q4" s="143" t="s">
        <v>248</v>
      </c>
      <c r="R4" s="141" t="s">
        <v>251</v>
      </c>
      <c r="S4" s="141" t="s">
        <v>257</v>
      </c>
      <c r="T4" s="141" t="s">
        <v>260</v>
      </c>
      <c r="U4" s="141" t="s">
        <v>262</v>
      </c>
      <c r="V4" s="141" t="s">
        <v>266</v>
      </c>
      <c r="W4" s="141" t="s">
        <v>269</v>
      </c>
      <c r="X4" s="141" t="s">
        <v>282</v>
      </c>
      <c r="Y4" s="141" t="s">
        <v>286</v>
      </c>
      <c r="Z4" s="141" t="s">
        <v>275</v>
      </c>
      <c r="AA4" s="141" t="s">
        <v>278</v>
      </c>
      <c r="AB4" s="141" t="s">
        <v>281</v>
      </c>
      <c r="AC4" s="141" t="s">
        <v>285</v>
      </c>
      <c r="AD4" s="141" t="s">
        <v>292</v>
      </c>
      <c r="AE4" s="141" t="s">
        <v>296</v>
      </c>
      <c r="AF4" s="141" t="s">
        <v>303</v>
      </c>
      <c r="AG4" s="141" t="s">
        <v>305</v>
      </c>
      <c r="AH4" s="141" t="s">
        <v>308</v>
      </c>
      <c r="AI4" s="141" t="s">
        <v>311</v>
      </c>
      <c r="AJ4" s="141" t="s">
        <v>314</v>
      </c>
      <c r="AK4" s="141" t="s">
        <v>316</v>
      </c>
      <c r="AM4" s="143" t="s">
        <v>50</v>
      </c>
      <c r="AN4" s="143" t="s">
        <v>47</v>
      </c>
      <c r="AO4" s="143" t="s">
        <v>57</v>
      </c>
      <c r="AP4" s="143" t="s">
        <v>257</v>
      </c>
      <c r="AQ4" s="143" t="str">
        <f>W4</f>
        <v>31.12.2022</v>
      </c>
      <c r="AR4" s="143" t="s">
        <v>278</v>
      </c>
      <c r="AS4" s="143" t="s">
        <v>296</v>
      </c>
      <c r="AT4" s="143" t="s">
        <v>311</v>
      </c>
      <c r="AU4" s="141" t="str">
        <f>AK4</f>
        <v>30.06.2026</v>
      </c>
      <c r="AV4" s="106"/>
      <c r="AW4" s="106"/>
      <c r="AX4" s="106"/>
      <c r="AY4" s="106"/>
      <c r="AZ4" s="106"/>
      <c r="BA4" s="106"/>
      <c r="BB4" s="106"/>
      <c r="BC4" s="106"/>
      <c r="BD4" s="106"/>
      <c r="BE4" s="106"/>
    </row>
    <row r="5" spans="2:61" s="105" customFormat="1" x14ac:dyDescent="0.2">
      <c r="B5" s="153"/>
      <c r="C5" s="154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M5" s="142"/>
      <c r="AN5" s="142"/>
      <c r="AO5" s="142"/>
      <c r="AP5" s="142"/>
      <c r="AQ5" s="142"/>
      <c r="AR5" s="142"/>
      <c r="AS5" s="142"/>
      <c r="AT5" s="142"/>
      <c r="AU5" s="142"/>
      <c r="AV5" s="106"/>
      <c r="AW5" s="106"/>
      <c r="AX5" s="106"/>
      <c r="AY5" s="106"/>
      <c r="AZ5" s="106"/>
      <c r="BA5" s="106"/>
      <c r="BB5" s="106"/>
      <c r="BC5" s="106"/>
      <c r="BD5" s="106"/>
      <c r="BE5" s="106"/>
    </row>
    <row r="6" spans="2:61" ht="12" customHeight="1" x14ac:dyDescent="0.2">
      <c r="B6" s="144" t="s">
        <v>61</v>
      </c>
      <c r="C6" s="144"/>
      <c r="D6" s="34">
        <f t="shared" ref="D6:AD6" si="0">SUM(D7:D14,D17,D20,D23:D25)</f>
        <v>342634</v>
      </c>
      <c r="E6" s="34">
        <f t="shared" si="0"/>
        <v>341313</v>
      </c>
      <c r="F6" s="34">
        <f t="shared" si="0"/>
        <v>369395</v>
      </c>
      <c r="G6" s="34">
        <f t="shared" si="0"/>
        <v>369295</v>
      </c>
      <c r="H6" s="34">
        <f t="shared" si="0"/>
        <v>374833</v>
      </c>
      <c r="I6" s="34">
        <f t="shared" si="0"/>
        <v>374513</v>
      </c>
      <c r="J6" s="34">
        <f t="shared" si="0"/>
        <v>376271</v>
      </c>
      <c r="K6" s="34">
        <f t="shared" si="0"/>
        <v>386688</v>
      </c>
      <c r="L6" s="34">
        <f t="shared" si="0"/>
        <v>386915</v>
      </c>
      <c r="M6" s="34">
        <f t="shared" si="0"/>
        <v>384670</v>
      </c>
      <c r="N6" s="34">
        <f t="shared" si="0"/>
        <v>389354</v>
      </c>
      <c r="O6" s="34">
        <f t="shared" si="0"/>
        <v>396309</v>
      </c>
      <c r="P6" s="34">
        <f t="shared" si="0"/>
        <v>393447</v>
      </c>
      <c r="Q6" s="34">
        <f t="shared" si="0"/>
        <v>391854</v>
      </c>
      <c r="R6" s="34">
        <f t="shared" si="0"/>
        <v>402501</v>
      </c>
      <c r="S6" s="34">
        <f t="shared" si="0"/>
        <v>402137</v>
      </c>
      <c r="T6" s="34">
        <f t="shared" si="0"/>
        <v>368805</v>
      </c>
      <c r="U6" s="34">
        <f t="shared" si="0"/>
        <v>365513</v>
      </c>
      <c r="V6" s="34">
        <f t="shared" si="0"/>
        <v>362464</v>
      </c>
      <c r="W6" s="34">
        <f t="shared" si="0"/>
        <v>346008</v>
      </c>
      <c r="X6" s="34">
        <f t="shared" si="0"/>
        <v>341705</v>
      </c>
      <c r="Y6" s="34">
        <f t="shared" si="0"/>
        <v>338019</v>
      </c>
      <c r="Z6" s="34">
        <f t="shared" si="0"/>
        <v>332903</v>
      </c>
      <c r="AA6" s="34">
        <f t="shared" si="0"/>
        <v>336423</v>
      </c>
      <c r="AB6" s="34">
        <f t="shared" si="0"/>
        <v>335440</v>
      </c>
      <c r="AC6" s="34">
        <f t="shared" si="0"/>
        <v>334232</v>
      </c>
      <c r="AD6" s="34">
        <f t="shared" si="0"/>
        <v>337561</v>
      </c>
      <c r="AE6" s="34">
        <f t="shared" ref="AE6:AK6" si="1">SUM(AE7:AE14,AE17,AE20,AE23:AE24,AE27)</f>
        <v>350252</v>
      </c>
      <c r="AF6" s="34">
        <f t="shared" si="1"/>
        <v>352268</v>
      </c>
      <c r="AG6" s="34">
        <f t="shared" si="1"/>
        <v>366243</v>
      </c>
      <c r="AH6" s="34">
        <f t="shared" si="1"/>
        <v>372113</v>
      </c>
      <c r="AI6" s="34">
        <f t="shared" si="1"/>
        <v>391115</v>
      </c>
      <c r="AJ6" s="34">
        <f t="shared" si="1"/>
        <v>388238</v>
      </c>
      <c r="AK6" s="34">
        <f t="shared" si="1"/>
        <v>386225</v>
      </c>
      <c r="AM6" s="34">
        <f t="shared" ref="AM6:AM40" si="2">G6</f>
        <v>369295</v>
      </c>
      <c r="AN6" s="34">
        <f t="shared" ref="AN6:AN40" si="3">K6</f>
        <v>386688</v>
      </c>
      <c r="AO6" s="34">
        <f t="shared" ref="AO6:AO40" si="4">O6</f>
        <v>396309</v>
      </c>
      <c r="AP6" s="34">
        <f t="shared" ref="AP6:AP40" si="5">S6</f>
        <v>402137</v>
      </c>
      <c r="AQ6" s="34">
        <f t="shared" ref="AQ6:AQ40" si="6">W6</f>
        <v>346008</v>
      </c>
      <c r="AR6" s="34">
        <f t="shared" ref="AR6:AR40" si="7">AA6</f>
        <v>336423</v>
      </c>
      <c r="AS6" s="34">
        <f t="shared" ref="AS6:AS37" si="8">AE6</f>
        <v>350252</v>
      </c>
      <c r="AT6" s="34">
        <f t="shared" ref="AT6:AT37" si="9">AI6</f>
        <v>391115</v>
      </c>
      <c r="AU6" s="34">
        <f t="shared" ref="AU6:AU37" si="10">AK6</f>
        <v>386225</v>
      </c>
      <c r="AX6" s="115"/>
    </row>
    <row r="7" spans="2:61" ht="12" customHeight="1" x14ac:dyDescent="0.2">
      <c r="B7" s="26"/>
      <c r="C7" s="27" t="s">
        <v>62</v>
      </c>
      <c r="D7" s="28">
        <v>10245</v>
      </c>
      <c r="E7" s="28">
        <v>9996</v>
      </c>
      <c r="F7" s="28">
        <v>9925</v>
      </c>
      <c r="G7" s="28">
        <v>8768</v>
      </c>
      <c r="H7" s="28">
        <v>8466</v>
      </c>
      <c r="I7" s="28">
        <v>8522</v>
      </c>
      <c r="J7" s="28">
        <v>8301</v>
      </c>
      <c r="K7" s="28">
        <v>9676</v>
      </c>
      <c r="L7" s="28">
        <v>9305</v>
      </c>
      <c r="M7" s="28">
        <v>9195</v>
      </c>
      <c r="N7" s="28">
        <v>8895</v>
      </c>
      <c r="O7" s="28">
        <v>10418</v>
      </c>
      <c r="P7" s="28">
        <v>10653</v>
      </c>
      <c r="Q7" s="28">
        <v>10712</v>
      </c>
      <c r="R7" s="28">
        <v>10664</v>
      </c>
      <c r="S7" s="28">
        <v>10751</v>
      </c>
      <c r="T7" s="28">
        <v>28060</v>
      </c>
      <c r="U7" s="28">
        <v>27063</v>
      </c>
      <c r="V7" s="28">
        <v>25914</v>
      </c>
      <c r="W7" s="28">
        <v>24539</v>
      </c>
      <c r="X7" s="28">
        <v>23424</v>
      </c>
      <c r="Y7" s="28">
        <v>21997</v>
      </c>
      <c r="Z7" s="28">
        <v>20632</v>
      </c>
      <c r="AA7" s="28">
        <v>20324</v>
      </c>
      <c r="AB7" s="28">
        <v>20115</v>
      </c>
      <c r="AC7" s="28">
        <v>19897</v>
      </c>
      <c r="AD7" s="28">
        <v>19401</v>
      </c>
      <c r="AE7" s="28">
        <v>16204</v>
      </c>
      <c r="AF7" s="28">
        <v>15758</v>
      </c>
      <c r="AG7" s="28">
        <v>17081</v>
      </c>
      <c r="AH7" s="28">
        <v>18841</v>
      </c>
      <c r="AI7" s="28">
        <v>21572</v>
      </c>
      <c r="AJ7" s="28">
        <v>22055</v>
      </c>
      <c r="AK7" s="28">
        <v>22774</v>
      </c>
      <c r="AM7" s="28">
        <f t="shared" si="2"/>
        <v>8768</v>
      </c>
      <c r="AN7" s="28">
        <f t="shared" si="3"/>
        <v>9676</v>
      </c>
      <c r="AO7" s="28">
        <f t="shared" si="4"/>
        <v>10418</v>
      </c>
      <c r="AP7" s="28">
        <f t="shared" si="5"/>
        <v>10751</v>
      </c>
      <c r="AQ7" s="28">
        <f t="shared" si="6"/>
        <v>24539</v>
      </c>
      <c r="AR7" s="28">
        <f t="shared" si="7"/>
        <v>20324</v>
      </c>
      <c r="AS7" s="28">
        <f t="shared" si="8"/>
        <v>16204</v>
      </c>
      <c r="AT7" s="28">
        <f t="shared" si="9"/>
        <v>21572</v>
      </c>
      <c r="AU7" s="28">
        <f t="shared" si="10"/>
        <v>22774</v>
      </c>
    </row>
    <row r="8" spans="2:61" ht="12" customHeight="1" x14ac:dyDescent="0.2">
      <c r="B8" s="26"/>
      <c r="C8" s="27" t="s">
        <v>188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34506</v>
      </c>
      <c r="U8" s="28">
        <v>34506</v>
      </c>
      <c r="V8" s="28">
        <v>34506</v>
      </c>
      <c r="W8" s="28">
        <v>34506</v>
      </c>
      <c r="X8" s="28">
        <v>34506</v>
      </c>
      <c r="Y8" s="28">
        <v>34506</v>
      </c>
      <c r="Z8" s="28">
        <v>34506</v>
      </c>
      <c r="AA8" s="28">
        <v>34506</v>
      </c>
      <c r="AB8" s="28">
        <v>34506</v>
      </c>
      <c r="AC8" s="28">
        <v>34506</v>
      </c>
      <c r="AD8" s="28">
        <v>34506</v>
      </c>
      <c r="AE8" s="28">
        <v>34506</v>
      </c>
      <c r="AF8" s="28">
        <v>34506</v>
      </c>
      <c r="AG8" s="28">
        <v>34506</v>
      </c>
      <c r="AH8" s="28">
        <v>34506</v>
      </c>
      <c r="AI8" s="28">
        <v>34506</v>
      </c>
      <c r="AJ8" s="28">
        <v>34506</v>
      </c>
      <c r="AK8" s="28">
        <v>34506</v>
      </c>
      <c r="AM8" s="28">
        <f t="shared" si="2"/>
        <v>0</v>
      </c>
      <c r="AN8" s="28">
        <f t="shared" si="3"/>
        <v>0</v>
      </c>
      <c r="AO8" s="28">
        <f t="shared" si="4"/>
        <v>0</v>
      </c>
      <c r="AP8" s="28">
        <f t="shared" si="5"/>
        <v>0</v>
      </c>
      <c r="AQ8" s="28">
        <f t="shared" si="6"/>
        <v>34506</v>
      </c>
      <c r="AR8" s="28">
        <f t="shared" si="7"/>
        <v>34506</v>
      </c>
      <c r="AS8" s="28">
        <f t="shared" si="8"/>
        <v>34506</v>
      </c>
      <c r="AT8" s="28">
        <f t="shared" si="9"/>
        <v>34506</v>
      </c>
      <c r="AU8" s="28">
        <f t="shared" si="10"/>
        <v>34506</v>
      </c>
    </row>
    <row r="9" spans="2:61" ht="12" customHeight="1" x14ac:dyDescent="0.2">
      <c r="B9" s="26"/>
      <c r="C9" s="27" t="s">
        <v>63</v>
      </c>
      <c r="D9" s="28">
        <v>78619</v>
      </c>
      <c r="E9" s="28">
        <v>78630</v>
      </c>
      <c r="F9" s="28">
        <v>77750</v>
      </c>
      <c r="G9" s="28">
        <v>80544</v>
      </c>
      <c r="H9" s="28">
        <v>78806</v>
      </c>
      <c r="I9" s="28">
        <v>78265</v>
      </c>
      <c r="J9" s="28">
        <v>80362</v>
      </c>
      <c r="K9" s="28">
        <v>91654</v>
      </c>
      <c r="L9" s="28">
        <v>91824</v>
      </c>
      <c r="M9" s="28">
        <v>90498</v>
      </c>
      <c r="N9" s="28">
        <v>96770</v>
      </c>
      <c r="O9" s="28">
        <v>101215</v>
      </c>
      <c r="P9" s="28">
        <v>99343</v>
      </c>
      <c r="Q9" s="28">
        <v>98007</v>
      </c>
      <c r="R9" s="28">
        <v>97498</v>
      </c>
      <c r="S9" s="28">
        <v>96116</v>
      </c>
      <c r="T9" s="28">
        <v>108927</v>
      </c>
      <c r="U9" s="28">
        <v>106093</v>
      </c>
      <c r="V9" s="28">
        <v>103704</v>
      </c>
      <c r="W9" s="28">
        <v>88483</v>
      </c>
      <c r="X9" s="28">
        <v>86241</v>
      </c>
      <c r="Y9" s="28">
        <v>84529</v>
      </c>
      <c r="Z9" s="28">
        <v>82741</v>
      </c>
      <c r="AA9" s="28">
        <v>80079</v>
      </c>
      <c r="AB9" s="28">
        <v>80762</v>
      </c>
      <c r="AC9" s="28">
        <v>80231</v>
      </c>
      <c r="AD9" s="28">
        <v>86018</v>
      </c>
      <c r="AE9" s="28">
        <v>99388</v>
      </c>
      <c r="AF9" s="28">
        <v>103701</v>
      </c>
      <c r="AG9" s="28">
        <v>118966</v>
      </c>
      <c r="AH9" s="28">
        <v>124697</v>
      </c>
      <c r="AI9" s="28">
        <v>129270</v>
      </c>
      <c r="AJ9" s="28">
        <v>129944</v>
      </c>
      <c r="AK9" s="28">
        <v>130139</v>
      </c>
      <c r="AM9" s="28">
        <f t="shared" si="2"/>
        <v>80544</v>
      </c>
      <c r="AN9" s="28">
        <f t="shared" si="3"/>
        <v>91654</v>
      </c>
      <c r="AO9" s="28">
        <f t="shared" si="4"/>
        <v>101215</v>
      </c>
      <c r="AP9" s="28">
        <f t="shared" si="5"/>
        <v>96116</v>
      </c>
      <c r="AQ9" s="28">
        <f t="shared" si="6"/>
        <v>88483</v>
      </c>
      <c r="AR9" s="28">
        <f t="shared" si="7"/>
        <v>80079</v>
      </c>
      <c r="AS9" s="28">
        <f t="shared" si="8"/>
        <v>99388</v>
      </c>
      <c r="AT9" s="28">
        <f t="shared" si="9"/>
        <v>129270</v>
      </c>
      <c r="AU9" s="28">
        <f t="shared" si="10"/>
        <v>130139</v>
      </c>
    </row>
    <row r="10" spans="2:61" ht="12" customHeight="1" x14ac:dyDescent="0.2">
      <c r="B10" s="26"/>
      <c r="C10" s="27" t="s">
        <v>189</v>
      </c>
      <c r="D10" s="28"/>
      <c r="E10" s="28"/>
      <c r="F10" s="28"/>
      <c r="G10" s="28">
        <v>1826</v>
      </c>
      <c r="H10" s="28">
        <v>10537</v>
      </c>
      <c r="I10" s="28">
        <v>10654</v>
      </c>
      <c r="J10" s="28">
        <v>10925</v>
      </c>
      <c r="K10" s="28">
        <v>9394</v>
      </c>
      <c r="L10" s="28">
        <v>9030</v>
      </c>
      <c r="M10" s="28">
        <v>8744</v>
      </c>
      <c r="N10" s="28">
        <v>8395</v>
      </c>
      <c r="O10" s="28">
        <v>9382</v>
      </c>
      <c r="P10" s="28">
        <v>8944</v>
      </c>
      <c r="Q10" s="28">
        <v>8820</v>
      </c>
      <c r="R10" s="28">
        <v>8396</v>
      </c>
      <c r="S10" s="28">
        <v>9626</v>
      </c>
      <c r="T10" s="28">
        <v>10793</v>
      </c>
      <c r="U10" s="28">
        <v>10925</v>
      </c>
      <c r="V10" s="28">
        <v>11269</v>
      </c>
      <c r="W10" s="28">
        <v>10771</v>
      </c>
      <c r="X10" s="28">
        <v>10317</v>
      </c>
      <c r="Y10" s="28">
        <v>10009</v>
      </c>
      <c r="Z10" s="28">
        <v>9438</v>
      </c>
      <c r="AA10" s="28">
        <v>15196</v>
      </c>
      <c r="AB10" s="28">
        <v>14336</v>
      </c>
      <c r="AC10" s="28">
        <v>17041</v>
      </c>
      <c r="AD10" s="28">
        <v>15929</v>
      </c>
      <c r="AE10" s="28">
        <v>15125</v>
      </c>
      <c r="AF10" s="28">
        <v>14086</v>
      </c>
      <c r="AG10" s="28">
        <v>14220</v>
      </c>
      <c r="AH10" s="28">
        <v>13008</v>
      </c>
      <c r="AI10" s="28">
        <v>14381</v>
      </c>
      <c r="AJ10" s="28">
        <v>13252</v>
      </c>
      <c r="AK10" s="28">
        <v>12733</v>
      </c>
      <c r="AM10" s="28">
        <f t="shared" si="2"/>
        <v>1826</v>
      </c>
      <c r="AN10" s="28">
        <f t="shared" si="3"/>
        <v>9394</v>
      </c>
      <c r="AO10" s="28">
        <f t="shared" si="4"/>
        <v>9382</v>
      </c>
      <c r="AP10" s="28">
        <f t="shared" si="5"/>
        <v>9626</v>
      </c>
      <c r="AQ10" s="28">
        <f t="shared" si="6"/>
        <v>10771</v>
      </c>
      <c r="AR10" s="28">
        <f t="shared" si="7"/>
        <v>15196</v>
      </c>
      <c r="AS10" s="28">
        <f t="shared" si="8"/>
        <v>15125</v>
      </c>
      <c r="AT10" s="28">
        <f t="shared" si="9"/>
        <v>14381</v>
      </c>
      <c r="AU10" s="28">
        <f t="shared" si="10"/>
        <v>12733</v>
      </c>
    </row>
    <row r="11" spans="2:61" ht="12" customHeight="1" x14ac:dyDescent="0.2">
      <c r="B11" s="26"/>
      <c r="C11" s="27" t="s">
        <v>64</v>
      </c>
      <c r="D11" s="28"/>
      <c r="E11" s="28"/>
      <c r="F11" s="28"/>
      <c r="G11" s="28"/>
      <c r="H11" s="28"/>
      <c r="I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M11" s="28">
        <f t="shared" si="2"/>
        <v>0</v>
      </c>
      <c r="AN11" s="28">
        <f t="shared" si="3"/>
        <v>0</v>
      </c>
      <c r="AO11" s="28">
        <f t="shared" si="4"/>
        <v>0</v>
      </c>
      <c r="AP11" s="28">
        <f t="shared" si="5"/>
        <v>0</v>
      </c>
      <c r="AQ11" s="28">
        <f t="shared" si="6"/>
        <v>0</v>
      </c>
      <c r="AR11" s="28">
        <f t="shared" si="7"/>
        <v>0</v>
      </c>
      <c r="AS11" s="28">
        <f t="shared" si="8"/>
        <v>0</v>
      </c>
      <c r="AT11" s="28">
        <f t="shared" si="9"/>
        <v>0</v>
      </c>
      <c r="AU11" s="28">
        <f t="shared" si="10"/>
        <v>0</v>
      </c>
    </row>
    <row r="12" spans="2:61" ht="12" customHeight="1" x14ac:dyDescent="0.2">
      <c r="B12" s="26"/>
      <c r="C12" s="27" t="s">
        <v>65</v>
      </c>
      <c r="D12" s="28">
        <v>921</v>
      </c>
      <c r="E12" s="28">
        <v>921</v>
      </c>
      <c r="F12" s="28">
        <v>921</v>
      </c>
      <c r="G12" s="28">
        <v>961</v>
      </c>
      <c r="H12" s="28">
        <v>961</v>
      </c>
      <c r="I12" s="28">
        <v>961</v>
      </c>
      <c r="J12" s="28">
        <v>961</v>
      </c>
      <c r="K12" s="28">
        <v>1057</v>
      </c>
      <c r="L12" s="28">
        <v>1057</v>
      </c>
      <c r="M12" s="28">
        <v>1057</v>
      </c>
      <c r="N12" s="28">
        <v>1057</v>
      </c>
      <c r="O12" s="28">
        <v>976</v>
      </c>
      <c r="P12" s="28">
        <v>976</v>
      </c>
      <c r="Q12" s="28">
        <v>976</v>
      </c>
      <c r="R12" s="28">
        <v>976</v>
      </c>
      <c r="S12" s="28">
        <v>1011</v>
      </c>
      <c r="T12" s="28">
        <v>1011</v>
      </c>
      <c r="U12" s="28">
        <v>1011</v>
      </c>
      <c r="V12" s="28">
        <v>1011</v>
      </c>
      <c r="W12" s="28">
        <v>1177</v>
      </c>
      <c r="X12" s="28">
        <v>1176</v>
      </c>
      <c r="Y12" s="28">
        <v>1177</v>
      </c>
      <c r="Z12" s="28">
        <v>1177</v>
      </c>
      <c r="AA12" s="28">
        <v>1180</v>
      </c>
      <c r="AB12" s="28">
        <v>1180</v>
      </c>
      <c r="AC12" s="28">
        <v>1180</v>
      </c>
      <c r="AD12" s="28">
        <v>1180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M12" s="28">
        <f t="shared" si="2"/>
        <v>961</v>
      </c>
      <c r="AN12" s="28">
        <f t="shared" si="3"/>
        <v>1057</v>
      </c>
      <c r="AO12" s="28">
        <f t="shared" si="4"/>
        <v>976</v>
      </c>
      <c r="AP12" s="28">
        <f t="shared" si="5"/>
        <v>1011</v>
      </c>
      <c r="AQ12" s="28">
        <f t="shared" si="6"/>
        <v>1177</v>
      </c>
      <c r="AR12" s="28">
        <f t="shared" si="7"/>
        <v>1180</v>
      </c>
      <c r="AS12" s="28">
        <f t="shared" si="8"/>
        <v>0</v>
      </c>
      <c r="AT12" s="28">
        <f t="shared" si="9"/>
        <v>0</v>
      </c>
      <c r="AU12" s="28">
        <f t="shared" si="10"/>
        <v>0</v>
      </c>
    </row>
    <row r="13" spans="2:61" ht="12" customHeight="1" x14ac:dyDescent="0.2">
      <c r="B13" s="26"/>
      <c r="C13" s="27" t="s">
        <v>66</v>
      </c>
      <c r="D13" s="28"/>
      <c r="E13" s="28">
        <v>0</v>
      </c>
      <c r="F13" s="28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M13" s="28">
        <f t="shared" si="2"/>
        <v>0</v>
      </c>
      <c r="AN13" s="28">
        <f t="shared" si="3"/>
        <v>0</v>
      </c>
      <c r="AO13" s="28">
        <f t="shared" si="4"/>
        <v>0</v>
      </c>
      <c r="AP13" s="28">
        <f t="shared" si="5"/>
        <v>0</v>
      </c>
      <c r="AQ13" s="28">
        <f t="shared" si="6"/>
        <v>0</v>
      </c>
      <c r="AR13" s="28">
        <f t="shared" si="7"/>
        <v>0</v>
      </c>
      <c r="AS13" s="28">
        <f t="shared" si="8"/>
        <v>0</v>
      </c>
      <c r="AT13" s="28">
        <f t="shared" si="9"/>
        <v>0</v>
      </c>
      <c r="AU13" s="28">
        <f t="shared" si="10"/>
        <v>0</v>
      </c>
    </row>
    <row r="14" spans="2:61" s="33" customFormat="1" ht="12" customHeight="1" x14ac:dyDescent="0.2">
      <c r="B14" s="35"/>
      <c r="C14" s="36" t="s">
        <v>67</v>
      </c>
      <c r="D14" s="37">
        <f t="shared" ref="D14:F14" si="11">D15+D16</f>
        <v>233873</v>
      </c>
      <c r="E14" s="37">
        <f t="shared" si="11"/>
        <v>233748</v>
      </c>
      <c r="F14" s="37">
        <f t="shared" si="11"/>
        <v>263767</v>
      </c>
      <c r="G14" s="37">
        <f>G15+G16</f>
        <v>260909</v>
      </c>
      <c r="H14" s="37">
        <f t="shared" ref="H14:R14" si="12">H15+H16</f>
        <v>261006</v>
      </c>
      <c r="I14" s="37">
        <f t="shared" si="12"/>
        <v>261098</v>
      </c>
      <c r="J14" s="37">
        <f t="shared" si="12"/>
        <v>260836</v>
      </c>
      <c r="K14" s="37">
        <f t="shared" si="12"/>
        <v>256817</v>
      </c>
      <c r="L14" s="37">
        <f t="shared" si="12"/>
        <v>258259</v>
      </c>
      <c r="M14" s="37">
        <f t="shared" si="12"/>
        <v>258259</v>
      </c>
      <c r="N14" s="37">
        <f t="shared" si="12"/>
        <v>258259</v>
      </c>
      <c r="O14" s="37">
        <f t="shared" si="12"/>
        <v>258259</v>
      </c>
      <c r="P14" s="37">
        <f t="shared" si="12"/>
        <v>258259</v>
      </c>
      <c r="Q14" s="37">
        <f t="shared" si="12"/>
        <v>258379</v>
      </c>
      <c r="R14" s="37">
        <f t="shared" si="12"/>
        <v>270495</v>
      </c>
      <c r="S14" s="37">
        <f t="shared" ref="S14:AB14" si="13">S15+S16</f>
        <v>270495</v>
      </c>
      <c r="T14" s="37">
        <f t="shared" si="13"/>
        <v>170957</v>
      </c>
      <c r="U14" s="37">
        <f t="shared" si="13"/>
        <v>170957</v>
      </c>
      <c r="V14" s="37">
        <f t="shared" si="13"/>
        <v>170957</v>
      </c>
      <c r="W14" s="37">
        <f t="shared" si="13"/>
        <v>170957</v>
      </c>
      <c r="X14" s="37">
        <f t="shared" si="13"/>
        <v>170957</v>
      </c>
      <c r="Y14" s="37">
        <f t="shared" si="13"/>
        <v>170957</v>
      </c>
      <c r="Z14" s="37">
        <f t="shared" si="13"/>
        <v>171007</v>
      </c>
      <c r="AA14" s="37">
        <f t="shared" si="13"/>
        <v>171007</v>
      </c>
      <c r="AB14" s="37">
        <f t="shared" si="13"/>
        <v>171363</v>
      </c>
      <c r="AC14" s="37">
        <f t="shared" ref="AC14:AD14" si="14">AC15+AC16</f>
        <v>171007</v>
      </c>
      <c r="AD14" s="37">
        <f t="shared" si="14"/>
        <v>171007</v>
      </c>
      <c r="AE14" s="37">
        <f t="shared" ref="AE14:AI14" si="15">AE15+AE16</f>
        <v>171007</v>
      </c>
      <c r="AF14" s="37">
        <f t="shared" si="15"/>
        <v>171007</v>
      </c>
      <c r="AG14" s="37">
        <f t="shared" si="15"/>
        <v>171007</v>
      </c>
      <c r="AH14" s="37">
        <f t="shared" si="15"/>
        <v>171007</v>
      </c>
      <c r="AI14" s="37">
        <f t="shared" si="15"/>
        <v>171007</v>
      </c>
      <c r="AJ14" s="37">
        <f t="shared" ref="AJ14:AK14" si="16">AJ15+AJ16</f>
        <v>171007</v>
      </c>
      <c r="AK14" s="37">
        <f t="shared" si="16"/>
        <v>171020</v>
      </c>
      <c r="AL14" s="24"/>
      <c r="AM14" s="37">
        <f t="shared" si="2"/>
        <v>260909</v>
      </c>
      <c r="AN14" s="37">
        <f t="shared" si="3"/>
        <v>256817</v>
      </c>
      <c r="AO14" s="37">
        <f t="shared" si="4"/>
        <v>258259</v>
      </c>
      <c r="AP14" s="37">
        <f t="shared" si="5"/>
        <v>270495</v>
      </c>
      <c r="AQ14" s="37">
        <f t="shared" si="6"/>
        <v>170957</v>
      </c>
      <c r="AR14" s="37">
        <f t="shared" si="7"/>
        <v>171007</v>
      </c>
      <c r="AS14" s="37">
        <f t="shared" si="8"/>
        <v>171007</v>
      </c>
      <c r="AT14" s="37">
        <f t="shared" si="9"/>
        <v>171007</v>
      </c>
      <c r="AU14" s="37">
        <f t="shared" si="10"/>
        <v>171020</v>
      </c>
      <c r="AV14" s="68"/>
      <c r="AW14" s="68"/>
      <c r="AX14" s="68"/>
      <c r="AY14" s="68"/>
      <c r="AZ14" s="68"/>
      <c r="BA14" s="68"/>
      <c r="BB14" s="68"/>
      <c r="BC14" s="68"/>
      <c r="BD14" s="68"/>
      <c r="BE14" s="68"/>
    </row>
    <row r="15" spans="2:61" ht="12" customHeight="1" x14ac:dyDescent="0.2">
      <c r="B15" s="29"/>
      <c r="C15" s="30" t="s">
        <v>68</v>
      </c>
      <c r="D15" s="31">
        <v>233731</v>
      </c>
      <c r="E15" s="31">
        <v>233731</v>
      </c>
      <c r="F15" s="31">
        <v>263731</v>
      </c>
      <c r="G15" s="31">
        <v>260827</v>
      </c>
      <c r="H15" s="31">
        <v>260827</v>
      </c>
      <c r="I15" s="31">
        <v>260827</v>
      </c>
      <c r="J15" s="31">
        <v>260827</v>
      </c>
      <c r="K15" s="31">
        <v>256753</v>
      </c>
      <c r="L15" s="31">
        <v>258259</v>
      </c>
      <c r="M15" s="31">
        <v>258259</v>
      </c>
      <c r="N15" s="31">
        <v>258259</v>
      </c>
      <c r="O15" s="31">
        <v>258259</v>
      </c>
      <c r="P15" s="31">
        <v>258259</v>
      </c>
      <c r="Q15" s="31">
        <v>258259</v>
      </c>
      <c r="R15" s="31">
        <v>270495</v>
      </c>
      <c r="S15" s="31">
        <v>270495</v>
      </c>
      <c r="T15" s="31">
        <v>170957</v>
      </c>
      <c r="U15" s="31">
        <v>170957</v>
      </c>
      <c r="V15" s="31">
        <v>170957</v>
      </c>
      <c r="W15" s="31">
        <v>170957</v>
      </c>
      <c r="X15" s="31">
        <v>170957</v>
      </c>
      <c r="Y15" s="31">
        <v>170957</v>
      </c>
      <c r="Z15" s="31">
        <v>171007</v>
      </c>
      <c r="AA15" s="31">
        <v>171007</v>
      </c>
      <c r="AB15" s="31">
        <v>171007</v>
      </c>
      <c r="AC15" s="31">
        <v>171007</v>
      </c>
      <c r="AD15" s="31">
        <v>171007</v>
      </c>
      <c r="AE15" s="31">
        <v>171007</v>
      </c>
      <c r="AF15" s="31">
        <v>171007</v>
      </c>
      <c r="AG15" s="31">
        <v>171007</v>
      </c>
      <c r="AH15" s="31">
        <v>171007</v>
      </c>
      <c r="AI15" s="31">
        <v>171007</v>
      </c>
      <c r="AJ15" s="31">
        <v>171007</v>
      </c>
      <c r="AK15" s="31">
        <v>171020</v>
      </c>
      <c r="AM15" s="31">
        <f t="shared" si="2"/>
        <v>260827</v>
      </c>
      <c r="AN15" s="31">
        <f t="shared" si="3"/>
        <v>256753</v>
      </c>
      <c r="AO15" s="31">
        <f t="shared" si="4"/>
        <v>258259</v>
      </c>
      <c r="AP15" s="31">
        <f t="shared" si="5"/>
        <v>270495</v>
      </c>
      <c r="AQ15" s="31">
        <f t="shared" si="6"/>
        <v>170957</v>
      </c>
      <c r="AR15" s="31">
        <f t="shared" si="7"/>
        <v>171007</v>
      </c>
      <c r="AS15" s="31">
        <f t="shared" si="8"/>
        <v>171007</v>
      </c>
      <c r="AT15" s="31">
        <f t="shared" si="9"/>
        <v>171007</v>
      </c>
      <c r="AU15" s="31">
        <f t="shared" si="10"/>
        <v>171020</v>
      </c>
    </row>
    <row r="16" spans="2:61" ht="12" customHeight="1" x14ac:dyDescent="0.2">
      <c r="B16" s="29"/>
      <c r="C16" s="30" t="s">
        <v>69</v>
      </c>
      <c r="D16" s="31">
        <v>142</v>
      </c>
      <c r="E16" s="31">
        <v>17</v>
      </c>
      <c r="F16" s="31">
        <v>36</v>
      </c>
      <c r="G16" s="31">
        <v>82</v>
      </c>
      <c r="H16" s="31">
        <v>179</v>
      </c>
      <c r="I16" s="31">
        <v>271</v>
      </c>
      <c r="J16" s="31">
        <v>9</v>
      </c>
      <c r="K16" s="31">
        <v>64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120</v>
      </c>
      <c r="R16" s="31">
        <v>0</v>
      </c>
      <c r="S16" s="31">
        <v>0</v>
      </c>
      <c r="T16" s="31">
        <v>0</v>
      </c>
      <c r="U16" s="31">
        <v>0</v>
      </c>
      <c r="V16" s="31"/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356</v>
      </c>
      <c r="AC16" s="31">
        <v>0</v>
      </c>
      <c r="AD16" s="31"/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M16" s="31">
        <f t="shared" si="2"/>
        <v>82</v>
      </c>
      <c r="AN16" s="31">
        <f t="shared" si="3"/>
        <v>64</v>
      </c>
      <c r="AO16" s="31">
        <f t="shared" si="4"/>
        <v>0</v>
      </c>
      <c r="AP16" s="31">
        <f t="shared" si="5"/>
        <v>0</v>
      </c>
      <c r="AQ16" s="31">
        <f t="shared" si="6"/>
        <v>0</v>
      </c>
      <c r="AR16" s="31">
        <f t="shared" si="7"/>
        <v>0</v>
      </c>
      <c r="AS16" s="31">
        <f t="shared" si="8"/>
        <v>0</v>
      </c>
      <c r="AT16" s="31">
        <f t="shared" si="9"/>
        <v>0</v>
      </c>
      <c r="AU16" s="31">
        <f t="shared" si="10"/>
        <v>0</v>
      </c>
    </row>
    <row r="17" spans="2:57" s="33" customFormat="1" ht="12" customHeight="1" x14ac:dyDescent="0.2">
      <c r="B17" s="35"/>
      <c r="C17" s="36" t="s">
        <v>70</v>
      </c>
      <c r="D17" s="37">
        <f t="shared" ref="D17:F17" si="17">SUM(D18:D19)</f>
        <v>0</v>
      </c>
      <c r="E17" s="37">
        <f t="shared" si="17"/>
        <v>0</v>
      </c>
      <c r="F17" s="37">
        <f t="shared" si="17"/>
        <v>0</v>
      </c>
      <c r="G17" s="37">
        <f>SUM(G18:G19)</f>
        <v>0</v>
      </c>
      <c r="H17" s="37">
        <f t="shared" ref="H17:Q17" si="18">SUM(H18:H19)</f>
        <v>0</v>
      </c>
      <c r="I17" s="37">
        <f t="shared" si="18"/>
        <v>0</v>
      </c>
      <c r="J17" s="37">
        <f t="shared" si="18"/>
        <v>0</v>
      </c>
      <c r="K17" s="37">
        <f t="shared" si="18"/>
        <v>0</v>
      </c>
      <c r="L17" s="37">
        <f t="shared" si="18"/>
        <v>0</v>
      </c>
      <c r="M17" s="37">
        <f t="shared" si="18"/>
        <v>0</v>
      </c>
      <c r="N17" s="37">
        <f t="shared" si="18"/>
        <v>0</v>
      </c>
      <c r="O17" s="37">
        <f t="shared" si="18"/>
        <v>0</v>
      </c>
      <c r="P17" s="37">
        <f t="shared" si="18"/>
        <v>0</v>
      </c>
      <c r="Q17" s="37">
        <f t="shared" si="18"/>
        <v>0</v>
      </c>
      <c r="R17" s="37">
        <f t="shared" ref="R17:S17" si="19">SUM(R18:R19)</f>
        <v>0</v>
      </c>
      <c r="S17" s="37">
        <f t="shared" si="19"/>
        <v>0</v>
      </c>
      <c r="T17" s="37">
        <f t="shared" ref="T17:AB17" si="20">SUM(T18:T19)</f>
        <v>0</v>
      </c>
      <c r="U17" s="37">
        <f t="shared" si="20"/>
        <v>0</v>
      </c>
      <c r="V17" s="37">
        <f t="shared" si="20"/>
        <v>0</v>
      </c>
      <c r="W17" s="37">
        <f t="shared" si="20"/>
        <v>0</v>
      </c>
      <c r="X17" s="37">
        <f t="shared" si="20"/>
        <v>0</v>
      </c>
      <c r="Y17" s="37">
        <f t="shared" si="20"/>
        <v>0</v>
      </c>
      <c r="Z17" s="37">
        <f t="shared" si="20"/>
        <v>0</v>
      </c>
      <c r="AA17" s="37">
        <f t="shared" si="20"/>
        <v>0</v>
      </c>
      <c r="AB17" s="37">
        <f t="shared" si="20"/>
        <v>0</v>
      </c>
      <c r="AC17" s="37">
        <f t="shared" ref="AC17:AD17" si="21">SUM(AC18:AC19)</f>
        <v>0</v>
      </c>
      <c r="AD17" s="37">
        <f t="shared" si="21"/>
        <v>0</v>
      </c>
      <c r="AE17" s="37">
        <f t="shared" ref="AE17:AI17" si="22">SUM(AE18:AE19)</f>
        <v>0</v>
      </c>
      <c r="AF17" s="37">
        <f t="shared" si="22"/>
        <v>0</v>
      </c>
      <c r="AG17" s="37">
        <f t="shared" si="22"/>
        <v>0</v>
      </c>
      <c r="AH17" s="37">
        <f t="shared" si="22"/>
        <v>0</v>
      </c>
      <c r="AI17" s="37">
        <f t="shared" si="22"/>
        <v>0</v>
      </c>
      <c r="AJ17" s="37">
        <f t="shared" ref="AJ17:AK17" si="23">SUM(AJ18:AJ19)</f>
        <v>0</v>
      </c>
      <c r="AK17" s="37">
        <f t="shared" si="23"/>
        <v>0</v>
      </c>
      <c r="AL17" s="24"/>
      <c r="AM17" s="37">
        <f t="shared" si="2"/>
        <v>0</v>
      </c>
      <c r="AN17" s="37">
        <f t="shared" si="3"/>
        <v>0</v>
      </c>
      <c r="AO17" s="37">
        <f t="shared" si="4"/>
        <v>0</v>
      </c>
      <c r="AP17" s="37">
        <f t="shared" si="5"/>
        <v>0</v>
      </c>
      <c r="AQ17" s="37">
        <f t="shared" si="6"/>
        <v>0</v>
      </c>
      <c r="AR17" s="37">
        <f t="shared" si="7"/>
        <v>0</v>
      </c>
      <c r="AS17" s="37">
        <f t="shared" si="8"/>
        <v>0</v>
      </c>
      <c r="AT17" s="37">
        <f t="shared" si="9"/>
        <v>0</v>
      </c>
      <c r="AU17" s="37">
        <f t="shared" si="10"/>
        <v>0</v>
      </c>
      <c r="AV17" s="68"/>
      <c r="AW17" s="68"/>
      <c r="AX17" s="68"/>
      <c r="AY17" s="68"/>
      <c r="AZ17" s="68"/>
      <c r="BA17" s="68"/>
      <c r="BB17" s="68"/>
      <c r="BC17" s="68"/>
      <c r="BD17" s="68"/>
      <c r="BE17" s="68"/>
    </row>
    <row r="18" spans="2:57" ht="12" customHeight="1" x14ac:dyDescent="0.2">
      <c r="B18" s="29"/>
      <c r="C18" s="30" t="s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M18" s="31">
        <f t="shared" si="2"/>
        <v>0</v>
      </c>
      <c r="AN18" s="31">
        <f t="shared" si="3"/>
        <v>0</v>
      </c>
      <c r="AO18" s="31">
        <f t="shared" si="4"/>
        <v>0</v>
      </c>
      <c r="AP18" s="31">
        <f t="shared" si="5"/>
        <v>0</v>
      </c>
      <c r="AQ18" s="31">
        <f t="shared" si="6"/>
        <v>0</v>
      </c>
      <c r="AR18" s="31">
        <f t="shared" si="7"/>
        <v>0</v>
      </c>
      <c r="AS18" s="31">
        <f t="shared" si="8"/>
        <v>0</v>
      </c>
      <c r="AT18" s="31">
        <f t="shared" si="9"/>
        <v>0</v>
      </c>
      <c r="AU18" s="31">
        <f t="shared" si="10"/>
        <v>0</v>
      </c>
    </row>
    <row r="19" spans="2:57" ht="12" customHeight="1" x14ac:dyDescent="0.2">
      <c r="B19" s="29"/>
      <c r="C19" s="30" t="s">
        <v>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M19" s="31">
        <f t="shared" si="2"/>
        <v>0</v>
      </c>
      <c r="AN19" s="31">
        <f t="shared" si="3"/>
        <v>0</v>
      </c>
      <c r="AO19" s="31">
        <f t="shared" si="4"/>
        <v>0</v>
      </c>
      <c r="AP19" s="31">
        <f t="shared" si="5"/>
        <v>0</v>
      </c>
      <c r="AQ19" s="31">
        <f t="shared" si="6"/>
        <v>0</v>
      </c>
      <c r="AR19" s="31">
        <f t="shared" si="7"/>
        <v>0</v>
      </c>
      <c r="AS19" s="31">
        <f t="shared" si="8"/>
        <v>0</v>
      </c>
      <c r="AT19" s="31">
        <f t="shared" si="9"/>
        <v>0</v>
      </c>
      <c r="AU19" s="31">
        <f t="shared" si="10"/>
        <v>0</v>
      </c>
    </row>
    <row r="20" spans="2:57" s="33" customFormat="1" ht="12" customHeight="1" x14ac:dyDescent="0.2">
      <c r="B20" s="35"/>
      <c r="C20" s="36" t="s">
        <v>71</v>
      </c>
      <c r="D20" s="37">
        <f t="shared" ref="D20:F20" si="24">SUM(D21:D22)</f>
        <v>0</v>
      </c>
      <c r="E20" s="37">
        <f t="shared" si="24"/>
        <v>0</v>
      </c>
      <c r="F20" s="37">
        <f t="shared" si="24"/>
        <v>0</v>
      </c>
      <c r="G20" s="37">
        <f>SUM(G21:G22)</f>
        <v>0</v>
      </c>
      <c r="H20" s="37">
        <f t="shared" ref="H20:Q20" si="25">SUM(H21:H22)</f>
        <v>0</v>
      </c>
      <c r="I20" s="37">
        <f t="shared" si="25"/>
        <v>0</v>
      </c>
      <c r="J20" s="37">
        <f t="shared" si="25"/>
        <v>0</v>
      </c>
      <c r="K20" s="37">
        <f t="shared" si="25"/>
        <v>0</v>
      </c>
      <c r="L20" s="37">
        <f t="shared" si="25"/>
        <v>0</v>
      </c>
      <c r="M20" s="37">
        <f t="shared" si="25"/>
        <v>0</v>
      </c>
      <c r="N20" s="37">
        <f t="shared" si="25"/>
        <v>0</v>
      </c>
      <c r="O20" s="37">
        <f t="shared" si="25"/>
        <v>0</v>
      </c>
      <c r="P20" s="37">
        <f t="shared" si="25"/>
        <v>0</v>
      </c>
      <c r="Q20" s="37">
        <f t="shared" si="25"/>
        <v>0</v>
      </c>
      <c r="R20" s="37">
        <f t="shared" ref="R20:S20" si="26">SUM(R21:R22)</f>
        <v>0</v>
      </c>
      <c r="S20" s="37">
        <f t="shared" si="26"/>
        <v>0</v>
      </c>
      <c r="T20" s="37">
        <f t="shared" ref="T20:AB20" si="27">SUM(T21:T22)</f>
        <v>0</v>
      </c>
      <c r="U20" s="37">
        <f t="shared" si="27"/>
        <v>0</v>
      </c>
      <c r="V20" s="37">
        <f t="shared" si="27"/>
        <v>0</v>
      </c>
      <c r="W20" s="37">
        <f t="shared" si="27"/>
        <v>0</v>
      </c>
      <c r="X20" s="37">
        <f t="shared" si="27"/>
        <v>0</v>
      </c>
      <c r="Y20" s="37">
        <f t="shared" si="27"/>
        <v>0</v>
      </c>
      <c r="Z20" s="37">
        <f t="shared" si="27"/>
        <v>0</v>
      </c>
      <c r="AA20" s="37">
        <f t="shared" si="27"/>
        <v>0</v>
      </c>
      <c r="AB20" s="37">
        <f t="shared" si="27"/>
        <v>0</v>
      </c>
      <c r="AC20" s="37">
        <f t="shared" ref="AC20:AD20" si="28">SUM(AC21:AC22)</f>
        <v>0</v>
      </c>
      <c r="AD20" s="37">
        <f t="shared" si="28"/>
        <v>0</v>
      </c>
      <c r="AE20" s="37">
        <f t="shared" ref="AE20:AI20" si="29">SUM(AE21:AE22)</f>
        <v>0</v>
      </c>
      <c r="AF20" s="37">
        <f t="shared" si="29"/>
        <v>0</v>
      </c>
      <c r="AG20" s="37">
        <f t="shared" si="29"/>
        <v>0</v>
      </c>
      <c r="AH20" s="37">
        <f t="shared" si="29"/>
        <v>0</v>
      </c>
      <c r="AI20" s="37">
        <f t="shared" si="29"/>
        <v>0</v>
      </c>
      <c r="AJ20" s="37">
        <f t="shared" ref="AJ20:AK20" si="30">SUM(AJ21:AJ22)</f>
        <v>0</v>
      </c>
      <c r="AK20" s="37">
        <f t="shared" si="30"/>
        <v>0</v>
      </c>
      <c r="AL20" s="24"/>
      <c r="AM20" s="37">
        <f t="shared" si="2"/>
        <v>0</v>
      </c>
      <c r="AN20" s="37">
        <f t="shared" si="3"/>
        <v>0</v>
      </c>
      <c r="AO20" s="37">
        <f t="shared" si="4"/>
        <v>0</v>
      </c>
      <c r="AP20" s="37">
        <f t="shared" si="5"/>
        <v>0</v>
      </c>
      <c r="AQ20" s="37">
        <f t="shared" si="6"/>
        <v>0</v>
      </c>
      <c r="AR20" s="37">
        <f t="shared" si="7"/>
        <v>0</v>
      </c>
      <c r="AS20" s="37">
        <f t="shared" si="8"/>
        <v>0</v>
      </c>
      <c r="AT20" s="37">
        <f t="shared" si="9"/>
        <v>0</v>
      </c>
      <c r="AU20" s="37">
        <f t="shared" si="10"/>
        <v>0</v>
      </c>
      <c r="AV20" s="68"/>
      <c r="AW20" s="68"/>
      <c r="AX20" s="68"/>
      <c r="AY20" s="68"/>
      <c r="AZ20" s="68"/>
      <c r="BA20" s="68"/>
      <c r="BB20" s="68"/>
      <c r="BC20" s="68"/>
      <c r="BD20" s="68"/>
      <c r="BE20" s="68"/>
    </row>
    <row r="21" spans="2:57" ht="12" customHeight="1" x14ac:dyDescent="0.2">
      <c r="B21" s="29"/>
      <c r="C21" s="30" t="s">
        <v>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M21" s="31">
        <f t="shared" si="2"/>
        <v>0</v>
      </c>
      <c r="AN21" s="31">
        <f t="shared" si="3"/>
        <v>0</v>
      </c>
      <c r="AO21" s="31">
        <f t="shared" si="4"/>
        <v>0</v>
      </c>
      <c r="AP21" s="31">
        <f t="shared" si="5"/>
        <v>0</v>
      </c>
      <c r="AQ21" s="31">
        <f t="shared" si="6"/>
        <v>0</v>
      </c>
      <c r="AR21" s="31">
        <f t="shared" si="7"/>
        <v>0</v>
      </c>
      <c r="AS21" s="31">
        <f t="shared" si="8"/>
        <v>0</v>
      </c>
      <c r="AT21" s="31">
        <f t="shared" si="9"/>
        <v>0</v>
      </c>
      <c r="AU21" s="31">
        <f t="shared" si="10"/>
        <v>0</v>
      </c>
    </row>
    <row r="22" spans="2:57" ht="12" customHeight="1" x14ac:dyDescent="0.2">
      <c r="B22" s="29"/>
      <c r="C22" s="30" t="s">
        <v>56</v>
      </c>
      <c r="D22" s="31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M22" s="31">
        <f t="shared" si="2"/>
        <v>0</v>
      </c>
      <c r="AN22" s="31">
        <f t="shared" si="3"/>
        <v>0</v>
      </c>
      <c r="AO22" s="31">
        <f t="shared" si="4"/>
        <v>0</v>
      </c>
      <c r="AP22" s="31">
        <f t="shared" si="5"/>
        <v>0</v>
      </c>
      <c r="AQ22" s="31">
        <f t="shared" si="6"/>
        <v>0</v>
      </c>
      <c r="AR22" s="31">
        <f t="shared" si="7"/>
        <v>0</v>
      </c>
      <c r="AS22" s="31">
        <f t="shared" si="8"/>
        <v>0</v>
      </c>
      <c r="AT22" s="31">
        <f t="shared" si="9"/>
        <v>0</v>
      </c>
      <c r="AU22" s="31">
        <f t="shared" si="10"/>
        <v>0</v>
      </c>
    </row>
    <row r="23" spans="2:57" ht="12.6" customHeight="1" x14ac:dyDescent="0.2">
      <c r="B23" s="26"/>
      <c r="C23" s="27" t="s">
        <v>72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286</v>
      </c>
      <c r="AB23" s="28">
        <v>264</v>
      </c>
      <c r="AC23" s="28">
        <v>129</v>
      </c>
      <c r="AD23" s="28">
        <v>77</v>
      </c>
      <c r="AE23" s="28"/>
      <c r="AF23" s="28"/>
      <c r="AG23" s="28"/>
      <c r="AH23" s="28"/>
      <c r="AI23" s="28"/>
      <c r="AJ23" s="28"/>
      <c r="AK23" s="28"/>
      <c r="AM23" s="28">
        <f t="shared" si="2"/>
        <v>0</v>
      </c>
      <c r="AN23" s="28">
        <f t="shared" si="3"/>
        <v>0</v>
      </c>
      <c r="AO23" s="28">
        <f t="shared" si="4"/>
        <v>0</v>
      </c>
      <c r="AP23" s="28">
        <f t="shared" si="5"/>
        <v>0</v>
      </c>
      <c r="AQ23" s="28">
        <f t="shared" si="6"/>
        <v>0</v>
      </c>
      <c r="AR23" s="28">
        <f t="shared" si="7"/>
        <v>286</v>
      </c>
      <c r="AS23" s="28">
        <f t="shared" si="8"/>
        <v>0</v>
      </c>
      <c r="AT23" s="28">
        <f t="shared" si="9"/>
        <v>0</v>
      </c>
      <c r="AU23" s="28">
        <f t="shared" si="10"/>
        <v>0</v>
      </c>
    </row>
    <row r="24" spans="2:57" ht="12.6" customHeight="1" x14ac:dyDescent="0.2">
      <c r="B24" s="26"/>
      <c r="C24" s="27" t="s">
        <v>297</v>
      </c>
      <c r="D24" s="28">
        <v>18976</v>
      </c>
      <c r="E24" s="28">
        <v>18018</v>
      </c>
      <c r="F24" s="28">
        <v>17032</v>
      </c>
      <c r="G24" s="28">
        <v>16287</v>
      </c>
      <c r="H24" s="28">
        <v>15057</v>
      </c>
      <c r="I24" s="28">
        <v>15013</v>
      </c>
      <c r="J24" s="28">
        <v>14886</v>
      </c>
      <c r="K24" s="28">
        <v>18090</v>
      </c>
      <c r="L24" s="28">
        <v>17440</v>
      </c>
      <c r="M24" s="28">
        <v>16917</v>
      </c>
      <c r="N24" s="28">
        <v>15978</v>
      </c>
      <c r="O24" s="28">
        <v>16059</v>
      </c>
      <c r="P24" s="28">
        <v>15272</v>
      </c>
      <c r="Q24" s="28">
        <v>14960</v>
      </c>
      <c r="R24" s="28">
        <v>14472</v>
      </c>
      <c r="S24" s="28">
        <v>14138</v>
      </c>
      <c r="T24" s="28">
        <v>14551</v>
      </c>
      <c r="U24" s="28">
        <v>14958</v>
      </c>
      <c r="V24" s="28">
        <v>15103</v>
      </c>
      <c r="W24" s="28">
        <v>15575</v>
      </c>
      <c r="X24" s="28">
        <v>15084</v>
      </c>
      <c r="Y24" s="28">
        <v>14844</v>
      </c>
      <c r="Z24" s="28">
        <v>13402</v>
      </c>
      <c r="AA24" s="28">
        <v>13845</v>
      </c>
      <c r="AB24" s="28">
        <v>12914</v>
      </c>
      <c r="AC24" s="28">
        <v>10241</v>
      </c>
      <c r="AD24" s="28">
        <v>9443</v>
      </c>
      <c r="AE24" s="28">
        <f t="shared" ref="AE24:AK24" si="31">SUM(AE25:AE26)</f>
        <v>101</v>
      </c>
      <c r="AF24" s="28">
        <f t="shared" si="31"/>
        <v>88</v>
      </c>
      <c r="AG24" s="28">
        <f t="shared" si="31"/>
        <v>79</v>
      </c>
      <c r="AH24" s="28">
        <f t="shared" si="31"/>
        <v>62</v>
      </c>
      <c r="AI24" s="28">
        <f t="shared" si="31"/>
        <v>155</v>
      </c>
      <c r="AJ24" s="28">
        <f t="shared" si="31"/>
        <v>155</v>
      </c>
      <c r="AK24" s="28">
        <f t="shared" si="31"/>
        <v>134</v>
      </c>
      <c r="AM24" s="28">
        <f t="shared" ref="AM24:AM26" si="32">G24</f>
        <v>16287</v>
      </c>
      <c r="AN24" s="28">
        <f t="shared" ref="AN24:AN26" si="33">K24</f>
        <v>18090</v>
      </c>
      <c r="AO24" s="28">
        <f t="shared" ref="AO24:AO26" si="34">O24</f>
        <v>16059</v>
      </c>
      <c r="AP24" s="28">
        <f t="shared" ref="AP24:AP26" si="35">S24</f>
        <v>14138</v>
      </c>
      <c r="AQ24" s="28">
        <f t="shared" ref="AQ24:AQ26" si="36">W24</f>
        <v>15575</v>
      </c>
      <c r="AR24" s="28">
        <f t="shared" ref="AR24:AR26" si="37">AA24</f>
        <v>13845</v>
      </c>
      <c r="AS24" s="28">
        <f t="shared" si="8"/>
        <v>101</v>
      </c>
      <c r="AT24" s="28">
        <f t="shared" si="9"/>
        <v>155</v>
      </c>
      <c r="AU24" s="28">
        <f t="shared" si="10"/>
        <v>134</v>
      </c>
    </row>
    <row r="25" spans="2:57" ht="12.6" customHeight="1" x14ac:dyDescent="0.2">
      <c r="B25" s="26"/>
      <c r="C25" s="27" t="s">
        <v>55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M25" s="28">
        <f t="shared" si="32"/>
        <v>0</v>
      </c>
      <c r="AN25" s="28">
        <f t="shared" si="33"/>
        <v>0</v>
      </c>
      <c r="AO25" s="28">
        <f t="shared" si="34"/>
        <v>0</v>
      </c>
      <c r="AP25" s="28">
        <f t="shared" si="35"/>
        <v>0</v>
      </c>
      <c r="AQ25" s="28">
        <f t="shared" si="36"/>
        <v>0</v>
      </c>
      <c r="AR25" s="28">
        <f t="shared" si="37"/>
        <v>0</v>
      </c>
      <c r="AS25" s="28">
        <f t="shared" si="8"/>
        <v>0</v>
      </c>
      <c r="AT25" s="28">
        <f t="shared" si="9"/>
        <v>0</v>
      </c>
      <c r="AU25" s="28">
        <f t="shared" si="10"/>
        <v>0</v>
      </c>
    </row>
    <row r="26" spans="2:57" ht="12.6" customHeight="1" x14ac:dyDescent="0.2">
      <c r="B26" s="26"/>
      <c r="C26" s="27" t="s">
        <v>56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>
        <v>101</v>
      </c>
      <c r="AF26" s="28">
        <v>88</v>
      </c>
      <c r="AG26" s="28">
        <v>79</v>
      </c>
      <c r="AH26" s="28">
        <v>62</v>
      </c>
      <c r="AI26" s="28">
        <v>155</v>
      </c>
      <c r="AJ26" s="28">
        <v>155</v>
      </c>
      <c r="AK26" s="28">
        <v>134</v>
      </c>
      <c r="AM26" s="28">
        <f t="shared" si="32"/>
        <v>0</v>
      </c>
      <c r="AN26" s="28">
        <f t="shared" si="33"/>
        <v>0</v>
      </c>
      <c r="AO26" s="28">
        <f t="shared" si="34"/>
        <v>0</v>
      </c>
      <c r="AP26" s="28">
        <f t="shared" si="35"/>
        <v>0</v>
      </c>
      <c r="AQ26" s="28">
        <f t="shared" si="36"/>
        <v>0</v>
      </c>
      <c r="AR26" s="28">
        <f t="shared" si="37"/>
        <v>0</v>
      </c>
      <c r="AS26" s="28">
        <f t="shared" si="8"/>
        <v>101</v>
      </c>
      <c r="AT26" s="28">
        <f t="shared" si="9"/>
        <v>155</v>
      </c>
      <c r="AU26" s="28">
        <f t="shared" si="10"/>
        <v>134</v>
      </c>
    </row>
    <row r="27" spans="2:57" ht="12.6" customHeight="1" x14ac:dyDescent="0.2">
      <c r="B27" s="26" t="s">
        <v>73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>
        <v>13921</v>
      </c>
      <c r="AF27" s="28">
        <v>13122</v>
      </c>
      <c r="AG27" s="28">
        <v>10384</v>
      </c>
      <c r="AH27" s="28">
        <v>9992</v>
      </c>
      <c r="AI27" s="28">
        <v>20224</v>
      </c>
      <c r="AJ27" s="28">
        <v>17319</v>
      </c>
      <c r="AK27" s="28">
        <v>14919</v>
      </c>
      <c r="AM27" s="28"/>
      <c r="AN27" s="28"/>
      <c r="AO27" s="28"/>
      <c r="AP27" s="28"/>
      <c r="AQ27" s="28"/>
      <c r="AR27" s="28"/>
      <c r="AS27" s="28">
        <f t="shared" si="8"/>
        <v>13921</v>
      </c>
      <c r="AT27" s="28">
        <f t="shared" si="9"/>
        <v>20224</v>
      </c>
      <c r="AU27" s="28">
        <f t="shared" si="10"/>
        <v>14919</v>
      </c>
    </row>
    <row r="28" spans="2:57" ht="12" customHeight="1" x14ac:dyDescent="0.2">
      <c r="B28" s="144" t="s">
        <v>74</v>
      </c>
      <c r="C28" s="144"/>
      <c r="D28" s="34">
        <f t="shared" ref="D28:AD28" si="38">SUM(D29:D31,D34:D36,D39,D42,D45:D50)</f>
        <v>115103</v>
      </c>
      <c r="E28" s="34">
        <f t="shared" si="38"/>
        <v>137630</v>
      </c>
      <c r="F28" s="34">
        <f t="shared" si="38"/>
        <v>106710</v>
      </c>
      <c r="G28" s="34">
        <f t="shared" si="38"/>
        <v>104294</v>
      </c>
      <c r="H28" s="34">
        <f t="shared" si="38"/>
        <v>119534</v>
      </c>
      <c r="I28" s="34">
        <f t="shared" si="38"/>
        <v>115454</v>
      </c>
      <c r="J28" s="34">
        <f t="shared" si="38"/>
        <v>113706</v>
      </c>
      <c r="K28" s="34">
        <f t="shared" si="38"/>
        <v>107689</v>
      </c>
      <c r="L28" s="34">
        <f t="shared" si="38"/>
        <v>116027</v>
      </c>
      <c r="M28" s="34">
        <f t="shared" si="38"/>
        <v>174300</v>
      </c>
      <c r="N28" s="34">
        <f t="shared" si="38"/>
        <v>158897</v>
      </c>
      <c r="O28" s="34">
        <f t="shared" si="38"/>
        <v>104912</v>
      </c>
      <c r="P28" s="34">
        <f t="shared" si="38"/>
        <v>126690</v>
      </c>
      <c r="Q28" s="34">
        <f t="shared" si="38"/>
        <v>157897</v>
      </c>
      <c r="R28" s="34">
        <f t="shared" si="38"/>
        <v>153573</v>
      </c>
      <c r="S28" s="34">
        <f t="shared" si="38"/>
        <v>138517</v>
      </c>
      <c r="T28" s="34">
        <f t="shared" si="38"/>
        <v>188361</v>
      </c>
      <c r="U28" s="34">
        <f t="shared" si="38"/>
        <v>199315</v>
      </c>
      <c r="V28" s="34">
        <f t="shared" si="38"/>
        <v>185614</v>
      </c>
      <c r="W28" s="34">
        <f t="shared" si="38"/>
        <v>188257</v>
      </c>
      <c r="X28" s="34">
        <f t="shared" si="38"/>
        <v>205342</v>
      </c>
      <c r="Y28" s="34">
        <f t="shared" si="38"/>
        <v>221892</v>
      </c>
      <c r="Z28" s="34">
        <f t="shared" si="38"/>
        <v>247019</v>
      </c>
      <c r="AA28" s="34">
        <f t="shared" si="38"/>
        <v>184556</v>
      </c>
      <c r="AB28" s="34">
        <f t="shared" si="38"/>
        <v>192973</v>
      </c>
      <c r="AC28" s="34">
        <f t="shared" si="38"/>
        <v>193901</v>
      </c>
      <c r="AD28" s="34">
        <f t="shared" si="38"/>
        <v>195024</v>
      </c>
      <c r="AE28" s="34">
        <f t="shared" ref="AE28:AK28" si="39">SUM(AE29:AE31,AE34:AE36,AE39,AE42,AE45:AE47,AE50)</f>
        <v>195755</v>
      </c>
      <c r="AF28" s="34">
        <f t="shared" si="39"/>
        <v>199609</v>
      </c>
      <c r="AG28" s="34">
        <f t="shared" si="39"/>
        <v>211619</v>
      </c>
      <c r="AH28" s="34">
        <f t="shared" si="39"/>
        <v>210875</v>
      </c>
      <c r="AI28" s="34">
        <f t="shared" si="39"/>
        <v>211466</v>
      </c>
      <c r="AJ28" s="34">
        <f t="shared" si="39"/>
        <v>224498</v>
      </c>
      <c r="AK28" s="34">
        <f t="shared" si="39"/>
        <v>242876</v>
      </c>
      <c r="AM28" s="34">
        <f t="shared" si="2"/>
        <v>104294</v>
      </c>
      <c r="AN28" s="34">
        <f t="shared" si="3"/>
        <v>107689</v>
      </c>
      <c r="AO28" s="34">
        <f t="shared" si="4"/>
        <v>104912</v>
      </c>
      <c r="AP28" s="34">
        <f t="shared" si="5"/>
        <v>138517</v>
      </c>
      <c r="AQ28" s="34">
        <f t="shared" si="6"/>
        <v>188257</v>
      </c>
      <c r="AR28" s="34">
        <f t="shared" si="7"/>
        <v>184556</v>
      </c>
      <c r="AS28" s="34">
        <f t="shared" si="8"/>
        <v>195755</v>
      </c>
      <c r="AT28" s="34">
        <f t="shared" si="9"/>
        <v>211466</v>
      </c>
      <c r="AU28" s="34">
        <f t="shared" si="10"/>
        <v>242876</v>
      </c>
    </row>
    <row r="29" spans="2:57" ht="12" customHeight="1" x14ac:dyDescent="0.2">
      <c r="B29" s="26"/>
      <c r="C29" s="27" t="s">
        <v>75</v>
      </c>
      <c r="D29" s="28">
        <v>34583</v>
      </c>
      <c r="E29" s="28">
        <v>37761</v>
      </c>
      <c r="F29" s="28">
        <v>41939</v>
      </c>
      <c r="G29" s="28">
        <v>44381</v>
      </c>
      <c r="H29" s="28">
        <v>50131</v>
      </c>
      <c r="I29" s="28">
        <v>45528</v>
      </c>
      <c r="J29" s="28">
        <v>43293</v>
      </c>
      <c r="K29" s="28">
        <v>34734</v>
      </c>
      <c r="L29" s="28">
        <v>42621</v>
      </c>
      <c r="M29" s="28">
        <v>53486</v>
      </c>
      <c r="N29" s="28">
        <v>59346</v>
      </c>
      <c r="O29" s="28">
        <v>49314</v>
      </c>
      <c r="P29" s="28">
        <v>70683</v>
      </c>
      <c r="Q29" s="28">
        <v>88785</v>
      </c>
      <c r="R29" s="28">
        <v>98406</v>
      </c>
      <c r="S29" s="28">
        <v>91811</v>
      </c>
      <c r="T29" s="28">
        <v>115034</v>
      </c>
      <c r="U29" s="28">
        <v>115857</v>
      </c>
      <c r="V29" s="28">
        <v>112726</v>
      </c>
      <c r="W29" s="28">
        <v>96732</v>
      </c>
      <c r="X29" s="28">
        <v>97057</v>
      </c>
      <c r="Y29" s="28">
        <v>126795</v>
      </c>
      <c r="Z29" s="28">
        <v>128401</v>
      </c>
      <c r="AA29" s="28">
        <v>111094</v>
      </c>
      <c r="AB29" s="28">
        <v>94792</v>
      </c>
      <c r="AC29" s="28">
        <v>86445</v>
      </c>
      <c r="AD29" s="28">
        <v>92767</v>
      </c>
      <c r="AE29" s="28">
        <v>84562</v>
      </c>
      <c r="AF29" s="28">
        <v>90187</v>
      </c>
      <c r="AG29" s="28">
        <v>93214</v>
      </c>
      <c r="AH29" s="28">
        <v>102841</v>
      </c>
      <c r="AI29" s="28">
        <v>110348</v>
      </c>
      <c r="AJ29" s="28">
        <v>105425</v>
      </c>
      <c r="AK29" s="28">
        <v>113233</v>
      </c>
      <c r="AM29" s="28">
        <f t="shared" si="2"/>
        <v>44381</v>
      </c>
      <c r="AN29" s="28">
        <f t="shared" si="3"/>
        <v>34734</v>
      </c>
      <c r="AO29" s="28">
        <f t="shared" si="4"/>
        <v>49314</v>
      </c>
      <c r="AP29" s="28">
        <f t="shared" si="5"/>
        <v>91811</v>
      </c>
      <c r="AQ29" s="28">
        <f t="shared" si="6"/>
        <v>96732</v>
      </c>
      <c r="AR29" s="28">
        <f t="shared" si="7"/>
        <v>111094</v>
      </c>
      <c r="AS29" s="28">
        <f t="shared" si="8"/>
        <v>84562</v>
      </c>
      <c r="AT29" s="28">
        <f t="shared" si="9"/>
        <v>110348</v>
      </c>
      <c r="AU29" s="28">
        <f t="shared" si="10"/>
        <v>113233</v>
      </c>
    </row>
    <row r="30" spans="2:57" ht="12" customHeight="1" x14ac:dyDescent="0.2">
      <c r="B30" s="26"/>
      <c r="C30" s="27" t="s">
        <v>64</v>
      </c>
      <c r="D30" s="28"/>
      <c r="E30" s="28"/>
      <c r="F30" s="28"/>
      <c r="G30" s="28">
        <v>0</v>
      </c>
      <c r="H30" s="28">
        <v>0</v>
      </c>
      <c r="I30" s="28"/>
      <c r="J30" s="28">
        <v>0</v>
      </c>
      <c r="K30" s="28">
        <v>10320</v>
      </c>
      <c r="L30" s="28">
        <v>10320</v>
      </c>
      <c r="M30" s="28">
        <v>10320</v>
      </c>
      <c r="N30" s="28">
        <v>3060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M30" s="28">
        <f t="shared" si="2"/>
        <v>0</v>
      </c>
      <c r="AN30" s="28">
        <f t="shared" si="3"/>
        <v>10320</v>
      </c>
      <c r="AO30" s="28">
        <f t="shared" si="4"/>
        <v>0</v>
      </c>
      <c r="AP30" s="28">
        <f t="shared" si="5"/>
        <v>0</v>
      </c>
      <c r="AQ30" s="28">
        <f t="shared" si="6"/>
        <v>0</v>
      </c>
      <c r="AR30" s="28">
        <f t="shared" si="7"/>
        <v>0</v>
      </c>
      <c r="AS30" s="28">
        <f t="shared" si="8"/>
        <v>0</v>
      </c>
      <c r="AT30" s="28">
        <f t="shared" si="9"/>
        <v>0</v>
      </c>
      <c r="AU30" s="28">
        <f t="shared" si="10"/>
        <v>0</v>
      </c>
    </row>
    <row r="31" spans="2:57" s="33" customFormat="1" ht="12" customHeight="1" x14ac:dyDescent="0.2">
      <c r="B31" s="35"/>
      <c r="C31" s="36" t="s">
        <v>76</v>
      </c>
      <c r="D31" s="37">
        <f t="shared" ref="D31:F31" si="40">SUM(D32:D33)</f>
        <v>41203</v>
      </c>
      <c r="E31" s="37">
        <f t="shared" si="40"/>
        <v>54305</v>
      </c>
      <c r="F31" s="37">
        <f t="shared" si="40"/>
        <v>50488</v>
      </c>
      <c r="G31" s="37">
        <f>SUM(G32:G33)</f>
        <v>48631</v>
      </c>
      <c r="H31" s="37">
        <f t="shared" ref="H31:Q31" si="41">SUM(H32:H33)</f>
        <v>57508</v>
      </c>
      <c r="I31" s="37">
        <f t="shared" si="41"/>
        <v>52373</v>
      </c>
      <c r="J31" s="37">
        <f>SUM(J32:J33)</f>
        <v>52223</v>
      </c>
      <c r="K31" s="37">
        <f t="shared" si="41"/>
        <v>46222</v>
      </c>
      <c r="L31" s="37">
        <f t="shared" si="41"/>
        <v>47864</v>
      </c>
      <c r="M31" s="37">
        <f t="shared" si="41"/>
        <v>79011</v>
      </c>
      <c r="N31" s="37">
        <f t="shared" si="41"/>
        <v>76710</v>
      </c>
      <c r="O31" s="37">
        <f t="shared" si="41"/>
        <v>47078</v>
      </c>
      <c r="P31" s="37">
        <f t="shared" si="41"/>
        <v>47173</v>
      </c>
      <c r="Q31" s="37">
        <f t="shared" si="41"/>
        <v>54498</v>
      </c>
      <c r="R31" s="37">
        <f t="shared" ref="R31:S31" si="42">SUM(R32:R33)</f>
        <v>48153</v>
      </c>
      <c r="S31" s="37">
        <f t="shared" si="42"/>
        <v>39038</v>
      </c>
      <c r="T31" s="37">
        <f t="shared" ref="T31:AB31" si="43">SUM(T32:T33)</f>
        <v>53483</v>
      </c>
      <c r="U31" s="37">
        <f t="shared" si="43"/>
        <v>71308</v>
      </c>
      <c r="V31" s="37">
        <f t="shared" si="43"/>
        <v>65229</v>
      </c>
      <c r="W31" s="37">
        <f t="shared" si="43"/>
        <v>69981</v>
      </c>
      <c r="X31" s="37">
        <f t="shared" si="43"/>
        <v>86754</v>
      </c>
      <c r="Y31" s="37">
        <f t="shared" si="43"/>
        <v>73534</v>
      </c>
      <c r="Z31" s="37">
        <f t="shared" si="43"/>
        <v>103952</v>
      </c>
      <c r="AA31" s="37">
        <f t="shared" si="43"/>
        <v>63951</v>
      </c>
      <c r="AB31" s="37">
        <f t="shared" si="43"/>
        <v>86964</v>
      </c>
      <c r="AC31" s="37">
        <f t="shared" ref="AC31:AD31" si="44">SUM(AC32:AC33)</f>
        <v>81585</v>
      </c>
      <c r="AD31" s="37">
        <f t="shared" si="44"/>
        <v>69925</v>
      </c>
      <c r="AE31" s="37">
        <f t="shared" ref="AE31:AI31" si="45">SUM(AE32:AE33)</f>
        <v>77126</v>
      </c>
      <c r="AF31" s="37">
        <f t="shared" si="45"/>
        <v>75045</v>
      </c>
      <c r="AG31" s="37">
        <f t="shared" si="45"/>
        <v>65218</v>
      </c>
      <c r="AH31" s="37">
        <f t="shared" si="45"/>
        <v>76420</v>
      </c>
      <c r="AI31" s="37">
        <f t="shared" si="45"/>
        <v>79672</v>
      </c>
      <c r="AJ31" s="37">
        <f t="shared" ref="AJ31:AK31" si="46">SUM(AJ32:AJ33)</f>
        <v>101380</v>
      </c>
      <c r="AK31" s="37">
        <f t="shared" si="46"/>
        <v>78411</v>
      </c>
      <c r="AL31" s="24"/>
      <c r="AM31" s="37">
        <f t="shared" si="2"/>
        <v>48631</v>
      </c>
      <c r="AN31" s="37">
        <f t="shared" si="3"/>
        <v>46222</v>
      </c>
      <c r="AO31" s="37">
        <f t="shared" si="4"/>
        <v>47078</v>
      </c>
      <c r="AP31" s="37">
        <f t="shared" si="5"/>
        <v>39038</v>
      </c>
      <c r="AQ31" s="37">
        <f t="shared" si="6"/>
        <v>69981</v>
      </c>
      <c r="AR31" s="37">
        <f t="shared" si="7"/>
        <v>63951</v>
      </c>
      <c r="AS31" s="37">
        <f t="shared" si="8"/>
        <v>77126</v>
      </c>
      <c r="AT31" s="37">
        <f t="shared" si="9"/>
        <v>79672</v>
      </c>
      <c r="AU31" s="37">
        <f t="shared" si="10"/>
        <v>78411</v>
      </c>
      <c r="AV31" s="68"/>
      <c r="AW31" s="68"/>
      <c r="AX31" s="68"/>
      <c r="AY31" s="68"/>
      <c r="AZ31" s="68"/>
      <c r="BA31" s="68"/>
      <c r="BB31" s="68"/>
      <c r="BC31" s="68"/>
      <c r="BD31" s="68"/>
      <c r="BE31" s="68"/>
    </row>
    <row r="32" spans="2:57" ht="12" customHeight="1" x14ac:dyDescent="0.2">
      <c r="B32" s="29"/>
      <c r="C32" s="30" t="s">
        <v>55</v>
      </c>
      <c r="D32" s="31">
        <v>6714</v>
      </c>
      <c r="E32" s="31">
        <v>10079</v>
      </c>
      <c r="F32" s="31">
        <v>8000</v>
      </c>
      <c r="G32" s="31">
        <v>7011</v>
      </c>
      <c r="H32" s="31">
        <v>15050</v>
      </c>
      <c r="I32" s="31">
        <v>11729</v>
      </c>
      <c r="J32" s="31">
        <v>8258</v>
      </c>
      <c r="K32" s="31">
        <v>8950</v>
      </c>
      <c r="L32" s="31">
        <v>9006</v>
      </c>
      <c r="M32" s="31">
        <v>9469</v>
      </c>
      <c r="N32" s="31">
        <v>6426</v>
      </c>
      <c r="O32" s="31">
        <v>4126</v>
      </c>
      <c r="P32" s="31">
        <v>8560</v>
      </c>
      <c r="Q32" s="31">
        <v>6599</v>
      </c>
      <c r="R32" s="31">
        <v>6621</v>
      </c>
      <c r="S32" s="31">
        <v>2025</v>
      </c>
      <c r="T32" s="31">
        <v>5660</v>
      </c>
      <c r="U32" s="31">
        <v>4925</v>
      </c>
      <c r="V32" s="31">
        <v>5993</v>
      </c>
      <c r="W32" s="31">
        <v>6880</v>
      </c>
      <c r="X32" s="31">
        <v>18565</v>
      </c>
      <c r="Y32" s="31">
        <v>13053</v>
      </c>
      <c r="Z32" s="31">
        <v>10934</v>
      </c>
      <c r="AA32" s="31">
        <v>1566</v>
      </c>
      <c r="AB32" s="31">
        <v>15773</v>
      </c>
      <c r="AC32" s="31">
        <v>9027</v>
      </c>
      <c r="AD32" s="31">
        <v>6825</v>
      </c>
      <c r="AE32" s="31">
        <v>2110</v>
      </c>
      <c r="AF32" s="31">
        <v>11180</v>
      </c>
      <c r="AG32" s="31">
        <v>5355</v>
      </c>
      <c r="AH32" s="31">
        <v>5249</v>
      </c>
      <c r="AI32" s="31">
        <v>3567</v>
      </c>
      <c r="AJ32" s="31">
        <v>15947</v>
      </c>
      <c r="AK32" s="31">
        <v>15764</v>
      </c>
      <c r="AM32" s="31">
        <f t="shared" si="2"/>
        <v>7011</v>
      </c>
      <c r="AN32" s="31">
        <f t="shared" si="3"/>
        <v>8950</v>
      </c>
      <c r="AO32" s="31">
        <f t="shared" si="4"/>
        <v>4126</v>
      </c>
      <c r="AP32" s="31">
        <f t="shared" si="5"/>
        <v>2025</v>
      </c>
      <c r="AQ32" s="31">
        <f t="shared" si="6"/>
        <v>6880</v>
      </c>
      <c r="AR32" s="31">
        <f t="shared" si="7"/>
        <v>1566</v>
      </c>
      <c r="AS32" s="31">
        <f t="shared" si="8"/>
        <v>2110</v>
      </c>
      <c r="AT32" s="31">
        <f t="shared" si="9"/>
        <v>3567</v>
      </c>
      <c r="AU32" s="31">
        <f t="shared" si="10"/>
        <v>15764</v>
      </c>
    </row>
    <row r="33" spans="2:57" ht="12" customHeight="1" x14ac:dyDescent="0.2">
      <c r="B33" s="29"/>
      <c r="C33" s="30" t="s">
        <v>56</v>
      </c>
      <c r="D33" s="31">
        <v>34489</v>
      </c>
      <c r="E33" s="31">
        <v>44226</v>
      </c>
      <c r="F33" s="31">
        <v>42488</v>
      </c>
      <c r="G33" s="31">
        <v>41620</v>
      </c>
      <c r="H33" s="31">
        <v>42458</v>
      </c>
      <c r="I33" s="31">
        <v>40644</v>
      </c>
      <c r="J33" s="31">
        <v>43965</v>
      </c>
      <c r="K33" s="31">
        <v>37272</v>
      </c>
      <c r="L33" s="31">
        <v>38858</v>
      </c>
      <c r="M33" s="31">
        <v>69542</v>
      </c>
      <c r="N33" s="31">
        <v>70284</v>
      </c>
      <c r="O33" s="31">
        <v>42952</v>
      </c>
      <c r="P33" s="31">
        <v>38613</v>
      </c>
      <c r="Q33" s="31">
        <v>47899</v>
      </c>
      <c r="R33" s="31">
        <v>41532</v>
      </c>
      <c r="S33" s="31">
        <v>37013</v>
      </c>
      <c r="T33" s="31">
        <v>47823</v>
      </c>
      <c r="U33" s="31">
        <v>66383</v>
      </c>
      <c r="V33" s="31">
        <v>59236</v>
      </c>
      <c r="W33" s="31">
        <v>63101</v>
      </c>
      <c r="X33" s="31">
        <v>68189</v>
      </c>
      <c r="Y33" s="31">
        <v>60481</v>
      </c>
      <c r="Z33" s="31">
        <v>93018</v>
      </c>
      <c r="AA33" s="31">
        <v>62385</v>
      </c>
      <c r="AB33" s="31">
        <v>71191</v>
      </c>
      <c r="AC33" s="31">
        <v>72558</v>
      </c>
      <c r="AD33" s="31">
        <v>63100</v>
      </c>
      <c r="AE33" s="31">
        <v>75016</v>
      </c>
      <c r="AF33" s="31">
        <v>63865</v>
      </c>
      <c r="AG33" s="31">
        <v>59863</v>
      </c>
      <c r="AH33" s="31">
        <v>71171</v>
      </c>
      <c r="AI33" s="31">
        <v>76105</v>
      </c>
      <c r="AJ33" s="31">
        <v>85433</v>
      </c>
      <c r="AK33" s="31">
        <v>62647</v>
      </c>
      <c r="AM33" s="31">
        <f t="shared" si="2"/>
        <v>41620</v>
      </c>
      <c r="AN33" s="31">
        <f t="shared" si="3"/>
        <v>37272</v>
      </c>
      <c r="AO33" s="31">
        <f t="shared" si="4"/>
        <v>42952</v>
      </c>
      <c r="AP33" s="31">
        <f t="shared" si="5"/>
        <v>37013</v>
      </c>
      <c r="AQ33" s="31">
        <f t="shared" si="6"/>
        <v>63101</v>
      </c>
      <c r="AR33" s="31">
        <f t="shared" si="7"/>
        <v>62385</v>
      </c>
      <c r="AS33" s="31">
        <f t="shared" si="8"/>
        <v>75016</v>
      </c>
      <c r="AT33" s="31">
        <f t="shared" si="9"/>
        <v>76105</v>
      </c>
      <c r="AU33" s="31">
        <f t="shared" si="10"/>
        <v>62647</v>
      </c>
    </row>
    <row r="34" spans="2:57" ht="12" customHeight="1" x14ac:dyDescent="0.2">
      <c r="B34" s="29"/>
      <c r="C34" s="27" t="s">
        <v>77</v>
      </c>
      <c r="D34" s="28">
        <v>219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540</v>
      </c>
      <c r="T34" s="28">
        <v>481</v>
      </c>
      <c r="U34" s="28">
        <v>85</v>
      </c>
      <c r="V34" s="28">
        <v>806</v>
      </c>
      <c r="W34" s="28">
        <v>1344</v>
      </c>
      <c r="X34" s="28">
        <v>204</v>
      </c>
      <c r="Y34" s="28">
        <v>424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572</v>
      </c>
      <c r="AH34" s="28">
        <v>1501</v>
      </c>
      <c r="AI34" s="28">
        <v>0</v>
      </c>
      <c r="AJ34" s="28">
        <v>609</v>
      </c>
      <c r="AK34" s="28">
        <v>1518</v>
      </c>
      <c r="AM34" s="28">
        <f t="shared" si="2"/>
        <v>0</v>
      </c>
      <c r="AN34" s="28">
        <f t="shared" si="3"/>
        <v>0</v>
      </c>
      <c r="AO34" s="28">
        <f t="shared" si="4"/>
        <v>0</v>
      </c>
      <c r="AP34" s="28">
        <f t="shared" si="5"/>
        <v>540</v>
      </c>
      <c r="AQ34" s="28">
        <f t="shared" si="6"/>
        <v>1344</v>
      </c>
      <c r="AR34" s="28">
        <f t="shared" si="7"/>
        <v>0</v>
      </c>
      <c r="AS34" s="28">
        <f t="shared" si="8"/>
        <v>0</v>
      </c>
      <c r="AT34" s="28">
        <f t="shared" si="9"/>
        <v>0</v>
      </c>
      <c r="AU34" s="28">
        <f t="shared" si="10"/>
        <v>1518</v>
      </c>
    </row>
    <row r="35" spans="2:57" ht="12" customHeight="1" x14ac:dyDescent="0.2">
      <c r="B35" s="26"/>
      <c r="C35" s="27" t="s">
        <v>78</v>
      </c>
      <c r="D35" s="28">
        <v>256</v>
      </c>
      <c r="E35" s="28">
        <v>1001</v>
      </c>
      <c r="F35" s="28">
        <v>376</v>
      </c>
      <c r="G35" s="28">
        <v>1567</v>
      </c>
      <c r="H35" s="28">
        <v>566</v>
      </c>
      <c r="I35" s="28">
        <v>757</v>
      </c>
      <c r="J35" s="28">
        <v>320</v>
      </c>
      <c r="K35" s="28">
        <v>1257</v>
      </c>
      <c r="L35" s="28">
        <v>608</v>
      </c>
      <c r="M35" s="28">
        <v>440</v>
      </c>
      <c r="N35" s="28">
        <v>386</v>
      </c>
      <c r="O35" s="28">
        <v>1662</v>
      </c>
      <c r="P35" s="28">
        <v>211</v>
      </c>
      <c r="Q35" s="28">
        <v>1424</v>
      </c>
      <c r="R35" s="28">
        <v>407</v>
      </c>
      <c r="S35" s="28">
        <v>1245</v>
      </c>
      <c r="T35" s="28">
        <v>1257</v>
      </c>
      <c r="U35" s="28">
        <v>1272</v>
      </c>
      <c r="V35" s="28">
        <v>637</v>
      </c>
      <c r="W35" s="28">
        <v>1040</v>
      </c>
      <c r="X35" s="28">
        <v>619</v>
      </c>
      <c r="Y35" s="28">
        <v>1963</v>
      </c>
      <c r="Z35" s="28">
        <v>1050</v>
      </c>
      <c r="AA35" s="28">
        <v>1077</v>
      </c>
      <c r="AB35" s="28">
        <v>853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  <c r="AM35" s="28">
        <f t="shared" si="2"/>
        <v>1567</v>
      </c>
      <c r="AN35" s="28">
        <f t="shared" si="3"/>
        <v>1257</v>
      </c>
      <c r="AO35" s="28">
        <f t="shared" si="4"/>
        <v>1662</v>
      </c>
      <c r="AP35" s="28">
        <f t="shared" si="5"/>
        <v>1245</v>
      </c>
      <c r="AQ35" s="28">
        <f t="shared" si="6"/>
        <v>1040</v>
      </c>
      <c r="AR35" s="28">
        <f t="shared" si="7"/>
        <v>1077</v>
      </c>
      <c r="AS35" s="28">
        <f t="shared" si="8"/>
        <v>0</v>
      </c>
      <c r="AT35" s="28">
        <f t="shared" si="9"/>
        <v>0</v>
      </c>
      <c r="AU35" s="28">
        <f t="shared" si="10"/>
        <v>0</v>
      </c>
    </row>
    <row r="36" spans="2:57" s="33" customFormat="1" ht="12" customHeight="1" x14ac:dyDescent="0.2">
      <c r="B36" s="35"/>
      <c r="C36" s="36" t="s">
        <v>79</v>
      </c>
      <c r="D36" s="37">
        <f t="shared" ref="D36:F36" si="47">SUM(D37:D38)</f>
        <v>117</v>
      </c>
      <c r="E36" s="37">
        <f t="shared" si="47"/>
        <v>2229</v>
      </c>
      <c r="F36" s="37">
        <f t="shared" si="47"/>
        <v>212</v>
      </c>
      <c r="G36" s="37">
        <f>SUM(G37:G38)</f>
        <v>112</v>
      </c>
      <c r="H36" s="37">
        <f t="shared" ref="H36:Q36" si="48">SUM(H37:H38)</f>
        <v>243</v>
      </c>
      <c r="I36" s="37">
        <f t="shared" si="48"/>
        <v>7331</v>
      </c>
      <c r="J36" s="37">
        <f t="shared" si="48"/>
        <v>7084</v>
      </c>
      <c r="K36" s="37">
        <f t="shared" si="48"/>
        <v>5191</v>
      </c>
      <c r="L36" s="37">
        <f t="shared" si="48"/>
        <v>907</v>
      </c>
      <c r="M36" s="37">
        <f t="shared" si="48"/>
        <v>19791</v>
      </c>
      <c r="N36" s="37">
        <f t="shared" si="48"/>
        <v>15032</v>
      </c>
      <c r="O36" s="37">
        <f t="shared" si="48"/>
        <v>359</v>
      </c>
      <c r="P36" s="37">
        <f t="shared" si="48"/>
        <v>214</v>
      </c>
      <c r="Q36" s="37">
        <f t="shared" si="48"/>
        <v>8240</v>
      </c>
      <c r="R36" s="37">
        <f t="shared" ref="R36:S36" si="49">SUM(R37:R38)</f>
        <v>1594</v>
      </c>
      <c r="S36" s="37">
        <f t="shared" si="49"/>
        <v>989</v>
      </c>
      <c r="T36" s="37">
        <f t="shared" ref="T36:AB36" si="50">SUM(T37:T38)</f>
        <v>11763</v>
      </c>
      <c r="U36" s="37">
        <f t="shared" si="50"/>
        <v>7032</v>
      </c>
      <c r="V36" s="37">
        <f t="shared" si="50"/>
        <v>1562</v>
      </c>
      <c r="W36" s="37">
        <f t="shared" si="50"/>
        <v>1223</v>
      </c>
      <c r="X36" s="37">
        <f t="shared" si="50"/>
        <v>2201</v>
      </c>
      <c r="Y36" s="37">
        <f t="shared" si="50"/>
        <v>1824</v>
      </c>
      <c r="Z36" s="37">
        <f t="shared" si="50"/>
        <v>6462</v>
      </c>
      <c r="AA36" s="37">
        <f t="shared" si="50"/>
        <v>1657</v>
      </c>
      <c r="AB36" s="37">
        <f t="shared" si="50"/>
        <v>3415</v>
      </c>
      <c r="AC36" s="37">
        <f t="shared" ref="AC36:AD36" si="51">SUM(AC37:AC38)</f>
        <v>224</v>
      </c>
      <c r="AD36" s="37">
        <f t="shared" si="51"/>
        <v>10255</v>
      </c>
      <c r="AE36" s="37">
        <f t="shared" ref="AE36:AI36" si="52">SUM(AE37:AE38)</f>
        <v>5979</v>
      </c>
      <c r="AF36" s="37">
        <f t="shared" si="52"/>
        <v>2986</v>
      </c>
      <c r="AG36" s="37">
        <f t="shared" si="52"/>
        <v>7449</v>
      </c>
      <c r="AH36" s="37">
        <f t="shared" si="52"/>
        <v>7435</v>
      </c>
      <c r="AI36" s="37">
        <f t="shared" si="52"/>
        <v>5906</v>
      </c>
      <c r="AJ36" s="37">
        <f t="shared" ref="AJ36:AK36" si="53">SUM(AJ37:AJ38)</f>
        <v>3843</v>
      </c>
      <c r="AK36" s="37">
        <f t="shared" si="53"/>
        <v>5366</v>
      </c>
      <c r="AL36" s="24"/>
      <c r="AM36" s="37">
        <f t="shared" si="2"/>
        <v>112</v>
      </c>
      <c r="AN36" s="37">
        <f t="shared" si="3"/>
        <v>5191</v>
      </c>
      <c r="AO36" s="37">
        <f t="shared" si="4"/>
        <v>359</v>
      </c>
      <c r="AP36" s="37">
        <f t="shared" si="5"/>
        <v>989</v>
      </c>
      <c r="AQ36" s="37">
        <f t="shared" si="6"/>
        <v>1223</v>
      </c>
      <c r="AR36" s="37">
        <f t="shared" si="7"/>
        <v>1657</v>
      </c>
      <c r="AS36" s="37">
        <f t="shared" si="8"/>
        <v>5979</v>
      </c>
      <c r="AT36" s="37">
        <f t="shared" si="9"/>
        <v>5906</v>
      </c>
      <c r="AU36" s="37">
        <f t="shared" si="10"/>
        <v>5366</v>
      </c>
      <c r="AV36" s="68"/>
      <c r="AW36" s="68"/>
      <c r="AX36" s="68"/>
      <c r="AY36" s="68"/>
      <c r="AZ36" s="68"/>
      <c r="BA36" s="68"/>
      <c r="BB36" s="68"/>
      <c r="BC36" s="68"/>
      <c r="BD36" s="68"/>
      <c r="BE36" s="68"/>
    </row>
    <row r="37" spans="2:57" ht="12" customHeight="1" x14ac:dyDescent="0.2">
      <c r="B37" s="29"/>
      <c r="C37" s="30" t="s">
        <v>55</v>
      </c>
      <c r="D37" s="31"/>
      <c r="E37" s="31">
        <v>2000</v>
      </c>
      <c r="F37" s="31">
        <v>0</v>
      </c>
      <c r="G37" s="31">
        <v>0</v>
      </c>
      <c r="H37" s="31">
        <v>7</v>
      </c>
      <c r="I37" s="31">
        <v>6500</v>
      </c>
      <c r="J37" s="31">
        <v>5500</v>
      </c>
      <c r="K37" s="31">
        <v>4184</v>
      </c>
      <c r="L37" s="31">
        <v>0</v>
      </c>
      <c r="M37" s="31">
        <v>19001</v>
      </c>
      <c r="N37" s="31">
        <v>14002</v>
      </c>
      <c r="O37" s="31">
        <v>0</v>
      </c>
      <c r="P37" s="31">
        <v>0</v>
      </c>
      <c r="Q37" s="31">
        <v>8001</v>
      </c>
      <c r="R37" s="31">
        <v>1000</v>
      </c>
      <c r="S37" s="31">
        <v>0</v>
      </c>
      <c r="T37" s="31">
        <v>11104</v>
      </c>
      <c r="U37" s="31">
        <v>5624</v>
      </c>
      <c r="V37" s="31">
        <v>208</v>
      </c>
      <c r="W37" s="31">
        <v>37</v>
      </c>
      <c r="X37" s="31">
        <v>1000</v>
      </c>
      <c r="Y37" s="31">
        <v>421</v>
      </c>
      <c r="Z37" s="31">
        <v>5102</v>
      </c>
      <c r="AA37" s="31">
        <v>528</v>
      </c>
      <c r="AB37" s="31">
        <v>864</v>
      </c>
      <c r="AC37" s="31">
        <v>0</v>
      </c>
      <c r="AD37" s="31">
        <v>10000</v>
      </c>
      <c r="AE37" s="31">
        <v>0</v>
      </c>
      <c r="AF37" s="31">
        <v>0</v>
      </c>
      <c r="AG37" s="31">
        <v>5476</v>
      </c>
      <c r="AH37" s="31">
        <v>6690</v>
      </c>
      <c r="AI37" s="31">
        <v>3690</v>
      </c>
      <c r="AJ37" s="31">
        <v>3690</v>
      </c>
      <c r="AK37" s="31">
        <v>5216</v>
      </c>
      <c r="AM37" s="31">
        <f t="shared" si="2"/>
        <v>0</v>
      </c>
      <c r="AN37" s="31">
        <f t="shared" si="3"/>
        <v>4184</v>
      </c>
      <c r="AO37" s="31">
        <f t="shared" si="4"/>
        <v>0</v>
      </c>
      <c r="AP37" s="31">
        <f t="shared" si="5"/>
        <v>0</v>
      </c>
      <c r="AQ37" s="31">
        <f t="shared" si="6"/>
        <v>37</v>
      </c>
      <c r="AR37" s="31">
        <f t="shared" si="7"/>
        <v>528</v>
      </c>
      <c r="AS37" s="31">
        <f t="shared" si="8"/>
        <v>0</v>
      </c>
      <c r="AT37" s="31">
        <f t="shared" si="9"/>
        <v>3690</v>
      </c>
      <c r="AU37" s="31">
        <f t="shared" si="10"/>
        <v>5216</v>
      </c>
    </row>
    <row r="38" spans="2:57" ht="12" customHeight="1" x14ac:dyDescent="0.2">
      <c r="B38" s="29"/>
      <c r="C38" s="30" t="s">
        <v>56</v>
      </c>
      <c r="D38" s="31">
        <v>117</v>
      </c>
      <c r="E38" s="31">
        <v>229</v>
      </c>
      <c r="F38" s="31">
        <v>212</v>
      </c>
      <c r="G38" s="31">
        <v>112</v>
      </c>
      <c r="H38" s="31">
        <v>236</v>
      </c>
      <c r="I38" s="31">
        <v>831</v>
      </c>
      <c r="J38" s="31">
        <v>1584</v>
      </c>
      <c r="K38" s="31">
        <v>1007</v>
      </c>
      <c r="L38" s="31">
        <v>907</v>
      </c>
      <c r="M38" s="31">
        <v>790</v>
      </c>
      <c r="N38" s="31">
        <v>1030</v>
      </c>
      <c r="O38" s="31">
        <v>359</v>
      </c>
      <c r="P38" s="31">
        <v>214</v>
      </c>
      <c r="Q38" s="31">
        <v>239</v>
      </c>
      <c r="R38" s="31">
        <v>594</v>
      </c>
      <c r="S38" s="31">
        <v>989</v>
      </c>
      <c r="T38" s="31">
        <v>659</v>
      </c>
      <c r="U38" s="31">
        <v>1408</v>
      </c>
      <c r="V38" s="31">
        <v>1354</v>
      </c>
      <c r="W38" s="31">
        <v>1186</v>
      </c>
      <c r="X38" s="31">
        <v>1201</v>
      </c>
      <c r="Y38" s="31">
        <v>1403</v>
      </c>
      <c r="Z38" s="31">
        <v>1360</v>
      </c>
      <c r="AA38" s="31">
        <v>1129</v>
      </c>
      <c r="AB38" s="31">
        <v>2551</v>
      </c>
      <c r="AC38" s="31">
        <v>224</v>
      </c>
      <c r="AD38" s="31">
        <v>255</v>
      </c>
      <c r="AE38" s="31">
        <v>5979</v>
      </c>
      <c r="AF38" s="31">
        <v>2986</v>
      </c>
      <c r="AG38" s="31">
        <v>1973</v>
      </c>
      <c r="AH38" s="31">
        <v>745</v>
      </c>
      <c r="AI38" s="31">
        <v>2216</v>
      </c>
      <c r="AJ38" s="31">
        <v>153</v>
      </c>
      <c r="AK38" s="31">
        <v>150</v>
      </c>
      <c r="AM38" s="31">
        <f t="shared" si="2"/>
        <v>112</v>
      </c>
      <c r="AN38" s="31">
        <f t="shared" si="3"/>
        <v>1007</v>
      </c>
      <c r="AO38" s="31">
        <f t="shared" si="4"/>
        <v>359</v>
      </c>
      <c r="AP38" s="31">
        <f t="shared" si="5"/>
        <v>989</v>
      </c>
      <c r="AQ38" s="31">
        <f t="shared" si="6"/>
        <v>1186</v>
      </c>
      <c r="AR38" s="31">
        <f t="shared" si="7"/>
        <v>1129</v>
      </c>
      <c r="AS38" s="31">
        <f t="shared" ref="AS38:AS69" si="54">AE38</f>
        <v>5979</v>
      </c>
      <c r="AT38" s="31">
        <f t="shared" ref="AT38:AT69" si="55">AI38</f>
        <v>2216</v>
      </c>
      <c r="AU38" s="31">
        <f t="shared" ref="AU38:AU69" si="56">AK38</f>
        <v>150</v>
      </c>
    </row>
    <row r="39" spans="2:57" s="33" customFormat="1" ht="12" customHeight="1" x14ac:dyDescent="0.2">
      <c r="B39" s="35"/>
      <c r="C39" s="36" t="s">
        <v>80</v>
      </c>
      <c r="D39" s="37">
        <f t="shared" ref="D39:F39" si="57">SUM(D40:D41)</f>
        <v>721</v>
      </c>
      <c r="E39" s="37">
        <f t="shared" si="57"/>
        <v>1012</v>
      </c>
      <c r="F39" s="37">
        <f t="shared" si="57"/>
        <v>1091</v>
      </c>
      <c r="G39" s="37">
        <f>SUM(G40:G41)</f>
        <v>976</v>
      </c>
      <c r="H39" s="37">
        <f t="shared" ref="H39:Q39" si="58">SUM(H40:H41)</f>
        <v>1136</v>
      </c>
      <c r="I39" s="37">
        <f t="shared" si="58"/>
        <v>643</v>
      </c>
      <c r="J39" s="37">
        <f t="shared" si="58"/>
        <v>2013</v>
      </c>
      <c r="K39" s="37">
        <f t="shared" si="58"/>
        <v>921</v>
      </c>
      <c r="L39" s="37">
        <f t="shared" si="58"/>
        <v>1763</v>
      </c>
      <c r="M39" s="37">
        <f t="shared" si="58"/>
        <v>354</v>
      </c>
      <c r="N39" s="37">
        <f t="shared" si="58"/>
        <v>246</v>
      </c>
      <c r="O39" s="37">
        <f t="shared" si="58"/>
        <v>41</v>
      </c>
      <c r="P39" s="37">
        <f t="shared" si="58"/>
        <v>335</v>
      </c>
      <c r="Q39" s="37">
        <f t="shared" si="58"/>
        <v>376</v>
      </c>
      <c r="R39" s="37">
        <f t="shared" ref="R39:S39" si="59">SUM(R40:R41)</f>
        <v>333</v>
      </c>
      <c r="S39" s="37">
        <f t="shared" si="59"/>
        <v>166</v>
      </c>
      <c r="T39" s="37">
        <f t="shared" ref="T39:AB39" si="60">SUM(T40:T41)</f>
        <v>307</v>
      </c>
      <c r="U39" s="37">
        <f t="shared" si="60"/>
        <v>0</v>
      </c>
      <c r="V39" s="37">
        <f t="shared" si="60"/>
        <v>0</v>
      </c>
      <c r="W39" s="37">
        <f t="shared" si="60"/>
        <v>17</v>
      </c>
      <c r="X39" s="37">
        <f t="shared" si="60"/>
        <v>55</v>
      </c>
      <c r="Y39" s="37">
        <f t="shared" si="60"/>
        <v>291</v>
      </c>
      <c r="Z39" s="37">
        <f t="shared" si="60"/>
        <v>679</v>
      </c>
      <c r="AA39" s="37">
        <f t="shared" si="60"/>
        <v>185</v>
      </c>
      <c r="AB39" s="37">
        <f t="shared" si="60"/>
        <v>261</v>
      </c>
      <c r="AC39" s="37">
        <f t="shared" ref="AC39:AD39" si="61">SUM(AC40:AC41)</f>
        <v>606</v>
      </c>
      <c r="AD39" s="37">
        <f t="shared" si="61"/>
        <v>0</v>
      </c>
      <c r="AE39" s="37">
        <f t="shared" ref="AE39:AI39" si="62">SUM(AE40:AE41)</f>
        <v>602</v>
      </c>
      <c r="AF39" s="37">
        <f t="shared" si="62"/>
        <v>38</v>
      </c>
      <c r="AG39" s="37">
        <f t="shared" si="62"/>
        <v>341</v>
      </c>
      <c r="AH39" s="37">
        <f t="shared" si="62"/>
        <v>9</v>
      </c>
      <c r="AI39" s="37">
        <f t="shared" si="62"/>
        <v>2</v>
      </c>
      <c r="AJ39" s="37">
        <f t="shared" ref="AJ39:AK39" si="63">SUM(AJ40:AJ41)</f>
        <v>692</v>
      </c>
      <c r="AK39" s="37">
        <f t="shared" si="63"/>
        <v>1383</v>
      </c>
      <c r="AL39" s="24"/>
      <c r="AM39" s="37">
        <f t="shared" si="2"/>
        <v>976</v>
      </c>
      <c r="AN39" s="37">
        <f t="shared" si="3"/>
        <v>921</v>
      </c>
      <c r="AO39" s="37">
        <f t="shared" si="4"/>
        <v>41</v>
      </c>
      <c r="AP39" s="37">
        <f t="shared" si="5"/>
        <v>166</v>
      </c>
      <c r="AQ39" s="37">
        <f t="shared" si="6"/>
        <v>17</v>
      </c>
      <c r="AR39" s="37">
        <f t="shared" si="7"/>
        <v>185</v>
      </c>
      <c r="AS39" s="37">
        <f t="shared" si="54"/>
        <v>602</v>
      </c>
      <c r="AT39" s="37">
        <f t="shared" si="55"/>
        <v>2</v>
      </c>
      <c r="AU39" s="37">
        <f t="shared" si="56"/>
        <v>1383</v>
      </c>
      <c r="AV39" s="68"/>
      <c r="AW39" s="68"/>
      <c r="AX39" s="68"/>
      <c r="AY39" s="68"/>
      <c r="AZ39" s="68"/>
      <c r="BA39" s="68"/>
      <c r="BB39" s="68"/>
      <c r="BC39" s="68"/>
      <c r="BD39" s="68"/>
      <c r="BE39" s="68"/>
    </row>
    <row r="40" spans="2:57" ht="12" customHeight="1" x14ac:dyDescent="0.2">
      <c r="B40" s="29"/>
      <c r="C40" s="30" t="s">
        <v>68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/>
      <c r="AD40" s="31">
        <v>0</v>
      </c>
      <c r="AE40" s="31">
        <v>0</v>
      </c>
      <c r="AF40" s="31"/>
      <c r="AG40" s="31"/>
      <c r="AH40" s="31"/>
      <c r="AI40" s="31"/>
      <c r="AJ40" s="31"/>
      <c r="AK40" s="31"/>
      <c r="AM40" s="31">
        <f t="shared" si="2"/>
        <v>0</v>
      </c>
      <c r="AN40" s="31">
        <f t="shared" si="3"/>
        <v>0</v>
      </c>
      <c r="AO40" s="31">
        <f t="shared" si="4"/>
        <v>0</v>
      </c>
      <c r="AP40" s="31">
        <f t="shared" si="5"/>
        <v>0</v>
      </c>
      <c r="AQ40" s="31">
        <f t="shared" si="6"/>
        <v>0</v>
      </c>
      <c r="AR40" s="31">
        <f t="shared" si="7"/>
        <v>0</v>
      </c>
      <c r="AS40" s="31">
        <f t="shared" si="54"/>
        <v>0</v>
      </c>
      <c r="AT40" s="31">
        <f t="shared" si="55"/>
        <v>0</v>
      </c>
      <c r="AU40" s="31">
        <f t="shared" si="56"/>
        <v>0</v>
      </c>
    </row>
    <row r="41" spans="2:57" ht="12" customHeight="1" x14ac:dyDescent="0.2">
      <c r="B41" s="29"/>
      <c r="C41" s="30" t="s">
        <v>69</v>
      </c>
      <c r="D41" s="31">
        <v>721</v>
      </c>
      <c r="E41" s="31">
        <v>1012</v>
      </c>
      <c r="F41" s="31">
        <v>1091</v>
      </c>
      <c r="G41" s="31">
        <v>976</v>
      </c>
      <c r="H41" s="31">
        <v>1136</v>
      </c>
      <c r="I41" s="31">
        <v>643</v>
      </c>
      <c r="J41" s="31">
        <v>2013</v>
      </c>
      <c r="K41" s="31">
        <v>921</v>
      </c>
      <c r="L41" s="31">
        <v>1763</v>
      </c>
      <c r="M41" s="31">
        <v>354</v>
      </c>
      <c r="N41" s="31">
        <v>246</v>
      </c>
      <c r="O41" s="31">
        <v>41</v>
      </c>
      <c r="P41" s="31">
        <v>335</v>
      </c>
      <c r="Q41" s="31">
        <v>376</v>
      </c>
      <c r="R41" s="31">
        <v>333</v>
      </c>
      <c r="S41" s="31">
        <v>166</v>
      </c>
      <c r="T41" s="31">
        <v>307</v>
      </c>
      <c r="U41" s="31">
        <v>0</v>
      </c>
      <c r="V41" s="31">
        <v>0</v>
      </c>
      <c r="W41" s="31">
        <v>17</v>
      </c>
      <c r="X41" s="31">
        <v>55</v>
      </c>
      <c r="Y41" s="31">
        <v>291</v>
      </c>
      <c r="Z41" s="31">
        <v>679</v>
      </c>
      <c r="AA41" s="31">
        <v>185</v>
      </c>
      <c r="AB41" s="31">
        <v>261</v>
      </c>
      <c r="AC41" s="31">
        <v>606</v>
      </c>
      <c r="AD41" s="31">
        <v>0</v>
      </c>
      <c r="AE41" s="31">
        <v>602</v>
      </c>
      <c r="AF41" s="31">
        <v>38</v>
      </c>
      <c r="AG41" s="31">
        <v>341</v>
      </c>
      <c r="AH41" s="31">
        <v>9</v>
      </c>
      <c r="AI41" s="31">
        <v>2</v>
      </c>
      <c r="AJ41" s="31">
        <v>692</v>
      </c>
      <c r="AK41" s="31">
        <v>1383</v>
      </c>
      <c r="AM41" s="31">
        <f t="shared" ref="AM41:AM76" si="64">G41</f>
        <v>976</v>
      </c>
      <c r="AN41" s="31">
        <f t="shared" ref="AN41:AN76" si="65">K41</f>
        <v>921</v>
      </c>
      <c r="AO41" s="31">
        <f t="shared" ref="AO41:AO76" si="66">O41</f>
        <v>41</v>
      </c>
      <c r="AP41" s="31">
        <f t="shared" ref="AP41:AP74" si="67">S41</f>
        <v>166</v>
      </c>
      <c r="AQ41" s="31">
        <f t="shared" ref="AQ41:AQ74" si="68">W41</f>
        <v>17</v>
      </c>
      <c r="AR41" s="31">
        <f t="shared" ref="AR41:AR76" si="69">AA41</f>
        <v>185</v>
      </c>
      <c r="AS41" s="31">
        <f t="shared" si="54"/>
        <v>602</v>
      </c>
      <c r="AT41" s="31">
        <f t="shared" si="55"/>
        <v>2</v>
      </c>
      <c r="AU41" s="31">
        <f t="shared" si="56"/>
        <v>1383</v>
      </c>
    </row>
    <row r="42" spans="2:57" s="33" customFormat="1" ht="12" customHeight="1" x14ac:dyDescent="0.2">
      <c r="B42" s="35"/>
      <c r="C42" s="36" t="s">
        <v>81</v>
      </c>
      <c r="D42" s="37">
        <f t="shared" ref="D42:F42" si="70">D43+D44</f>
        <v>33564</v>
      </c>
      <c r="E42" s="37">
        <f t="shared" si="70"/>
        <v>37024</v>
      </c>
      <c r="F42" s="37">
        <f t="shared" si="70"/>
        <v>7314</v>
      </c>
      <c r="G42" s="37">
        <f>G43+G44</f>
        <v>5593</v>
      </c>
      <c r="H42" s="37">
        <f t="shared" ref="H42:Q42" si="71">H43+H44</f>
        <v>4928</v>
      </c>
      <c r="I42" s="37">
        <f t="shared" si="71"/>
        <v>3268</v>
      </c>
      <c r="J42" s="37">
        <f t="shared" si="71"/>
        <v>3789</v>
      </c>
      <c r="K42" s="37">
        <f t="shared" si="71"/>
        <v>2619</v>
      </c>
      <c r="L42" s="37">
        <f t="shared" si="71"/>
        <v>126</v>
      </c>
      <c r="M42" s="37">
        <f t="shared" si="71"/>
        <v>26</v>
      </c>
      <c r="N42" s="37">
        <f t="shared" si="71"/>
        <v>8</v>
      </c>
      <c r="O42" s="37">
        <f t="shared" si="71"/>
        <v>0</v>
      </c>
      <c r="P42" s="37">
        <f t="shared" si="71"/>
        <v>0</v>
      </c>
      <c r="Q42" s="37">
        <f t="shared" si="71"/>
        <v>0</v>
      </c>
      <c r="R42" s="37">
        <f t="shared" ref="R42:S42" si="72">R43+R44</f>
        <v>0</v>
      </c>
      <c r="S42" s="37">
        <f t="shared" si="72"/>
        <v>0</v>
      </c>
      <c r="T42" s="37">
        <f t="shared" ref="T42:AB42" si="73">T43+T44</f>
        <v>0</v>
      </c>
      <c r="U42" s="37">
        <f t="shared" si="73"/>
        <v>0</v>
      </c>
      <c r="V42" s="37">
        <f t="shared" si="73"/>
        <v>0</v>
      </c>
      <c r="W42" s="37">
        <f t="shared" si="73"/>
        <v>0</v>
      </c>
      <c r="X42" s="37">
        <f t="shared" si="73"/>
        <v>0</v>
      </c>
      <c r="Y42" s="37">
        <f t="shared" si="73"/>
        <v>0</v>
      </c>
      <c r="Z42" s="37">
        <f t="shared" si="73"/>
        <v>0</v>
      </c>
      <c r="AA42" s="37">
        <f t="shared" si="73"/>
        <v>0</v>
      </c>
      <c r="AB42" s="37">
        <f t="shared" si="73"/>
        <v>0</v>
      </c>
      <c r="AC42" s="37">
        <f t="shared" ref="AC42:AD42" si="74">AC43+AC44</f>
        <v>0</v>
      </c>
      <c r="AD42" s="37">
        <f t="shared" si="74"/>
        <v>0</v>
      </c>
      <c r="AE42" s="37">
        <f t="shared" ref="AE42:AI42" si="75">AE43+AE44</f>
        <v>10068</v>
      </c>
      <c r="AF42" s="37">
        <f t="shared" si="75"/>
        <v>7055</v>
      </c>
      <c r="AG42" s="37">
        <f t="shared" si="75"/>
        <v>4031</v>
      </c>
      <c r="AH42" s="37">
        <f t="shared" si="75"/>
        <v>29</v>
      </c>
      <c r="AI42" s="37">
        <f t="shared" si="75"/>
        <v>0</v>
      </c>
      <c r="AJ42" s="37">
        <f t="shared" ref="AJ42:AK42" si="76">AJ43+AJ44</f>
        <v>0</v>
      </c>
      <c r="AK42" s="37">
        <f t="shared" si="76"/>
        <v>0</v>
      </c>
      <c r="AL42" s="24"/>
      <c r="AM42" s="37">
        <f t="shared" si="64"/>
        <v>5593</v>
      </c>
      <c r="AN42" s="37">
        <f t="shared" si="65"/>
        <v>2619</v>
      </c>
      <c r="AO42" s="37">
        <f t="shared" si="66"/>
        <v>0</v>
      </c>
      <c r="AP42" s="37">
        <f t="shared" si="67"/>
        <v>0</v>
      </c>
      <c r="AQ42" s="37">
        <f t="shared" si="68"/>
        <v>0</v>
      </c>
      <c r="AR42" s="37">
        <f t="shared" si="69"/>
        <v>0</v>
      </c>
      <c r="AS42" s="37">
        <f t="shared" si="54"/>
        <v>10068</v>
      </c>
      <c r="AT42" s="37">
        <f t="shared" si="55"/>
        <v>0</v>
      </c>
      <c r="AU42" s="37">
        <f t="shared" si="56"/>
        <v>0</v>
      </c>
      <c r="AV42" s="68"/>
      <c r="AW42" s="68"/>
      <c r="AX42" s="68"/>
      <c r="AY42" s="68"/>
      <c r="AZ42" s="68"/>
      <c r="BA42" s="68"/>
      <c r="BB42" s="68"/>
      <c r="BC42" s="68"/>
      <c r="BD42" s="68"/>
      <c r="BE42" s="68"/>
    </row>
    <row r="43" spans="2:57" ht="12" customHeight="1" x14ac:dyDescent="0.2">
      <c r="B43" s="29"/>
      <c r="C43" s="30" t="s">
        <v>1</v>
      </c>
      <c r="D43" s="31">
        <v>33564</v>
      </c>
      <c r="E43" s="31">
        <v>37024</v>
      </c>
      <c r="F43" s="31">
        <v>7314</v>
      </c>
      <c r="G43" s="31">
        <v>5593</v>
      </c>
      <c r="H43" s="31">
        <v>4928</v>
      </c>
      <c r="I43" s="31">
        <v>3268</v>
      </c>
      <c r="J43" s="31">
        <v>3789</v>
      </c>
      <c r="K43" s="31">
        <v>2619</v>
      </c>
      <c r="L43" s="31">
        <v>126</v>
      </c>
      <c r="M43" s="31">
        <v>26</v>
      </c>
      <c r="N43" s="31">
        <v>8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10068</v>
      </c>
      <c r="AF43" s="31">
        <v>7055</v>
      </c>
      <c r="AG43" s="31">
        <v>4031</v>
      </c>
      <c r="AH43" s="31">
        <v>29</v>
      </c>
      <c r="AI43" s="31">
        <v>0</v>
      </c>
      <c r="AJ43" s="31">
        <v>0</v>
      </c>
      <c r="AK43" s="31">
        <v>0</v>
      </c>
      <c r="AM43" s="31">
        <f t="shared" si="64"/>
        <v>5593</v>
      </c>
      <c r="AN43" s="31">
        <f t="shared" si="65"/>
        <v>2619</v>
      </c>
      <c r="AO43" s="31">
        <f t="shared" si="66"/>
        <v>0</v>
      </c>
      <c r="AP43" s="31">
        <f t="shared" si="67"/>
        <v>0</v>
      </c>
      <c r="AQ43" s="31">
        <f t="shared" si="68"/>
        <v>0</v>
      </c>
      <c r="AR43" s="31">
        <f t="shared" si="69"/>
        <v>0</v>
      </c>
      <c r="AS43" s="31">
        <f t="shared" si="54"/>
        <v>10068</v>
      </c>
      <c r="AT43" s="31">
        <f t="shared" si="55"/>
        <v>0</v>
      </c>
      <c r="AU43" s="31">
        <f t="shared" si="56"/>
        <v>0</v>
      </c>
    </row>
    <row r="44" spans="2:57" ht="12" customHeight="1" x14ac:dyDescent="0.2">
      <c r="B44" s="29"/>
      <c r="C44" s="30" t="s">
        <v>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/>
      <c r="AI44" s="31"/>
      <c r="AJ44" s="31"/>
      <c r="AK44" s="31"/>
      <c r="AM44" s="31">
        <f t="shared" si="64"/>
        <v>0</v>
      </c>
      <c r="AN44" s="31">
        <f t="shared" si="65"/>
        <v>0</v>
      </c>
      <c r="AO44" s="31">
        <f t="shared" si="66"/>
        <v>0</v>
      </c>
      <c r="AP44" s="31">
        <f t="shared" si="67"/>
        <v>0</v>
      </c>
      <c r="AQ44" s="31">
        <f t="shared" si="68"/>
        <v>0</v>
      </c>
      <c r="AR44" s="31">
        <f t="shared" si="69"/>
        <v>0</v>
      </c>
      <c r="AS44" s="31">
        <f t="shared" si="54"/>
        <v>0</v>
      </c>
      <c r="AT44" s="31">
        <f t="shared" si="55"/>
        <v>0</v>
      </c>
      <c r="AU44" s="31">
        <f t="shared" si="56"/>
        <v>0</v>
      </c>
    </row>
    <row r="45" spans="2:57" ht="12" customHeight="1" x14ac:dyDescent="0.2">
      <c r="B45" s="26"/>
      <c r="C45" s="27" t="s">
        <v>82</v>
      </c>
      <c r="D45" s="28">
        <v>1776</v>
      </c>
      <c r="E45" s="28">
        <v>2226</v>
      </c>
      <c r="F45" s="28">
        <v>3770</v>
      </c>
      <c r="G45" s="28">
        <v>1831</v>
      </c>
      <c r="H45" s="28">
        <v>1832</v>
      </c>
      <c r="I45" s="28">
        <v>3113</v>
      </c>
      <c r="J45" s="28">
        <v>3074</v>
      </c>
      <c r="K45" s="28">
        <v>4202</v>
      </c>
      <c r="L45" s="28">
        <v>8220</v>
      </c>
      <c r="M45" s="28">
        <v>8176</v>
      </c>
      <c r="N45" s="28">
        <v>2231</v>
      </c>
      <c r="O45" s="28">
        <v>4488</v>
      </c>
      <c r="P45" s="28">
        <v>4623</v>
      </c>
      <c r="Q45" s="28">
        <v>2167</v>
      </c>
      <c r="R45" s="28">
        <v>2552</v>
      </c>
      <c r="S45" s="28">
        <v>2407</v>
      </c>
      <c r="T45" s="28">
        <v>2013</v>
      </c>
      <c r="U45" s="28">
        <v>466</v>
      </c>
      <c r="V45" s="28">
        <v>1703</v>
      </c>
      <c r="W45" s="28">
        <v>1903</v>
      </c>
      <c r="X45" s="28">
        <v>963</v>
      </c>
      <c r="Y45" s="28">
        <v>617</v>
      </c>
      <c r="Z45" s="28">
        <v>3039</v>
      </c>
      <c r="AA45" s="28">
        <v>3298</v>
      </c>
      <c r="AB45" s="28">
        <v>1445</v>
      </c>
      <c r="AC45" s="28">
        <v>8414</v>
      </c>
      <c r="AD45" s="28">
        <v>4882</v>
      </c>
      <c r="AE45" s="28">
        <v>2040</v>
      </c>
      <c r="AF45" s="28">
        <v>5063</v>
      </c>
      <c r="AG45" s="28">
        <v>21496</v>
      </c>
      <c r="AH45" s="28">
        <v>11895</v>
      </c>
      <c r="AI45" s="28">
        <v>9930</v>
      </c>
      <c r="AJ45" s="28">
        <v>4011</v>
      </c>
      <c r="AK45" s="28">
        <v>36018</v>
      </c>
      <c r="AM45" s="28">
        <f t="shared" si="64"/>
        <v>1831</v>
      </c>
      <c r="AN45" s="28">
        <f t="shared" si="65"/>
        <v>4202</v>
      </c>
      <c r="AO45" s="28">
        <f t="shared" si="66"/>
        <v>4488</v>
      </c>
      <c r="AP45" s="28">
        <f t="shared" si="67"/>
        <v>2407</v>
      </c>
      <c r="AQ45" s="28">
        <f t="shared" si="68"/>
        <v>1903</v>
      </c>
      <c r="AR45" s="28">
        <f t="shared" si="69"/>
        <v>3298</v>
      </c>
      <c r="AS45" s="28">
        <f t="shared" si="54"/>
        <v>2040</v>
      </c>
      <c r="AT45" s="28">
        <f t="shared" si="55"/>
        <v>9930</v>
      </c>
      <c r="AU45" s="28">
        <f t="shared" si="56"/>
        <v>36018</v>
      </c>
    </row>
    <row r="46" spans="2:57" ht="12" customHeight="1" x14ac:dyDescent="0.2">
      <c r="B46" s="26"/>
      <c r="C46" s="27" t="s">
        <v>83</v>
      </c>
      <c r="D46" s="28"/>
      <c r="E46" s="28"/>
      <c r="F46" s="28"/>
      <c r="G46" s="28">
        <v>0</v>
      </c>
      <c r="H46" s="28">
        <v>0</v>
      </c>
      <c r="I46" s="28"/>
      <c r="J46" s="28">
        <v>0</v>
      </c>
      <c r="K46" s="28"/>
      <c r="L46" s="28">
        <v>0</v>
      </c>
      <c r="M46" s="28"/>
      <c r="N46" s="28">
        <v>0</v>
      </c>
      <c r="O46" s="28"/>
      <c r="P46" s="28">
        <v>0</v>
      </c>
      <c r="Q46" s="28"/>
      <c r="R46" s="28">
        <v>0</v>
      </c>
      <c r="S46" s="28"/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M46" s="28">
        <f t="shared" si="64"/>
        <v>0</v>
      </c>
      <c r="AN46" s="28">
        <f t="shared" si="65"/>
        <v>0</v>
      </c>
      <c r="AO46" s="28">
        <f t="shared" si="66"/>
        <v>0</v>
      </c>
      <c r="AP46" s="28">
        <f t="shared" si="67"/>
        <v>0</v>
      </c>
      <c r="AQ46" s="28">
        <f t="shared" si="68"/>
        <v>0</v>
      </c>
      <c r="AR46" s="28">
        <f t="shared" si="69"/>
        <v>0</v>
      </c>
      <c r="AS46" s="28">
        <f t="shared" si="54"/>
        <v>0</v>
      </c>
      <c r="AT46" s="28">
        <f t="shared" si="55"/>
        <v>0</v>
      </c>
      <c r="AU46" s="28">
        <f t="shared" si="56"/>
        <v>0</v>
      </c>
    </row>
    <row r="47" spans="2:57" ht="12" customHeight="1" x14ac:dyDescent="0.2">
      <c r="B47" s="26"/>
      <c r="C47" s="27" t="s">
        <v>298</v>
      </c>
      <c r="D47" s="28">
        <v>2664</v>
      </c>
      <c r="E47" s="28">
        <v>2072</v>
      </c>
      <c r="F47" s="28">
        <v>1520</v>
      </c>
      <c r="G47" s="28">
        <v>1203</v>
      </c>
      <c r="H47" s="28">
        <v>3190</v>
      </c>
      <c r="I47" s="28">
        <v>2441</v>
      </c>
      <c r="J47" s="28">
        <v>1910</v>
      </c>
      <c r="K47" s="28">
        <v>2223</v>
      </c>
      <c r="L47" s="28">
        <v>3598</v>
      </c>
      <c r="M47" s="28">
        <v>2696</v>
      </c>
      <c r="N47" s="28">
        <v>1878</v>
      </c>
      <c r="O47" s="28">
        <v>1970</v>
      </c>
      <c r="P47" s="28">
        <v>3451</v>
      </c>
      <c r="Q47" s="28">
        <v>2407</v>
      </c>
      <c r="R47" s="28">
        <v>2128</v>
      </c>
      <c r="S47" s="28">
        <v>2321</v>
      </c>
      <c r="T47" s="28">
        <v>4023</v>
      </c>
      <c r="U47" s="28">
        <v>3295</v>
      </c>
      <c r="V47" s="28">
        <v>2951</v>
      </c>
      <c r="W47" s="28">
        <v>3154</v>
      </c>
      <c r="X47" s="28">
        <v>4699</v>
      </c>
      <c r="Y47" s="28">
        <v>3727</v>
      </c>
      <c r="Z47" s="28">
        <v>3436</v>
      </c>
      <c r="AA47" s="28">
        <v>3294</v>
      </c>
      <c r="AB47" s="28">
        <v>5243</v>
      </c>
      <c r="AC47" s="28">
        <v>16627</v>
      </c>
      <c r="AD47" s="28">
        <v>17195</v>
      </c>
      <c r="AE47" s="28">
        <f t="shared" ref="AE47:AK47" si="77">SUM(AE48:AE49)</f>
        <v>7308</v>
      </c>
      <c r="AF47" s="28">
        <f t="shared" si="77"/>
        <v>13283</v>
      </c>
      <c r="AG47" s="28">
        <f t="shared" si="77"/>
        <v>13345</v>
      </c>
      <c r="AH47" s="28">
        <f t="shared" si="77"/>
        <v>4793</v>
      </c>
      <c r="AI47" s="28">
        <f t="shared" si="77"/>
        <v>5608</v>
      </c>
      <c r="AJ47" s="28">
        <f t="shared" si="77"/>
        <v>8538</v>
      </c>
      <c r="AK47" s="28">
        <f t="shared" si="77"/>
        <v>6947</v>
      </c>
      <c r="AM47" s="28">
        <f t="shared" si="64"/>
        <v>1203</v>
      </c>
      <c r="AN47" s="28">
        <f t="shared" si="65"/>
        <v>2223</v>
      </c>
      <c r="AO47" s="28">
        <f t="shared" si="66"/>
        <v>1970</v>
      </c>
      <c r="AP47" s="28">
        <f t="shared" si="67"/>
        <v>2321</v>
      </c>
      <c r="AQ47" s="28">
        <f t="shared" si="68"/>
        <v>3154</v>
      </c>
      <c r="AR47" s="28">
        <f t="shared" si="69"/>
        <v>3294</v>
      </c>
      <c r="AS47" s="28">
        <f t="shared" si="54"/>
        <v>7308</v>
      </c>
      <c r="AT47" s="28">
        <f t="shared" si="55"/>
        <v>5608</v>
      </c>
      <c r="AU47" s="28">
        <f t="shared" si="56"/>
        <v>6947</v>
      </c>
    </row>
    <row r="48" spans="2:57" ht="12" customHeight="1" x14ac:dyDescent="0.2">
      <c r="B48" s="26"/>
      <c r="C48" s="27" t="s">
        <v>55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>
        <v>329</v>
      </c>
      <c r="AF48" s="28">
        <v>1545</v>
      </c>
      <c r="AG48" s="28">
        <v>1770</v>
      </c>
      <c r="AH48" s="28">
        <v>0</v>
      </c>
      <c r="AI48" s="28">
        <v>209</v>
      </c>
      <c r="AJ48" s="28">
        <v>0</v>
      </c>
      <c r="AK48" s="28">
        <v>0</v>
      </c>
      <c r="AM48" s="28"/>
      <c r="AN48" s="28"/>
      <c r="AO48" s="28"/>
      <c r="AP48" s="28"/>
      <c r="AQ48" s="28"/>
      <c r="AR48" s="28"/>
      <c r="AS48" s="28">
        <f t="shared" si="54"/>
        <v>329</v>
      </c>
      <c r="AT48" s="28">
        <f t="shared" si="55"/>
        <v>209</v>
      </c>
      <c r="AU48" s="28">
        <f t="shared" si="56"/>
        <v>0</v>
      </c>
    </row>
    <row r="49" spans="2:57" ht="12" customHeight="1" x14ac:dyDescent="0.2">
      <c r="B49" s="26"/>
      <c r="C49" s="27" t="s">
        <v>56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>
        <v>6979</v>
      </c>
      <c r="AF49" s="28">
        <v>11738</v>
      </c>
      <c r="AG49" s="28">
        <v>11575</v>
      </c>
      <c r="AH49" s="28">
        <v>4793</v>
      </c>
      <c r="AI49" s="28">
        <v>5399</v>
      </c>
      <c r="AJ49" s="28">
        <v>8538</v>
      </c>
      <c r="AK49" s="28">
        <v>6947</v>
      </c>
      <c r="AM49" s="28"/>
      <c r="AN49" s="28"/>
      <c r="AO49" s="28"/>
      <c r="AP49" s="28"/>
      <c r="AQ49" s="28"/>
      <c r="AR49" s="28"/>
      <c r="AS49" s="28">
        <f t="shared" si="54"/>
        <v>6979</v>
      </c>
      <c r="AT49" s="28">
        <f t="shared" si="55"/>
        <v>5399</v>
      </c>
      <c r="AU49" s="28">
        <f t="shared" si="56"/>
        <v>6947</v>
      </c>
    </row>
    <row r="50" spans="2:57" ht="12" customHeight="1" x14ac:dyDescent="0.2">
      <c r="B50" s="26"/>
      <c r="C50" s="27" t="s">
        <v>84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12863</v>
      </c>
      <c r="X50" s="28">
        <v>12790</v>
      </c>
      <c r="Y50" s="28">
        <v>12717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8070</v>
      </c>
      <c r="AF50" s="28">
        <v>5952</v>
      </c>
      <c r="AG50" s="28">
        <v>5953</v>
      </c>
      <c r="AH50" s="28">
        <v>5952</v>
      </c>
      <c r="AI50" s="28">
        <v>0</v>
      </c>
      <c r="AJ50" s="28">
        <v>0</v>
      </c>
      <c r="AK50" s="28">
        <v>0</v>
      </c>
      <c r="AM50" s="28">
        <f t="shared" si="64"/>
        <v>0</v>
      </c>
      <c r="AN50" s="28">
        <f t="shared" si="65"/>
        <v>0</v>
      </c>
      <c r="AO50" s="28">
        <f t="shared" si="66"/>
        <v>0</v>
      </c>
      <c r="AP50" s="28">
        <f t="shared" si="67"/>
        <v>0</v>
      </c>
      <c r="AQ50" s="28">
        <f t="shared" si="68"/>
        <v>12863</v>
      </c>
      <c r="AR50" s="28">
        <f t="shared" si="69"/>
        <v>0</v>
      </c>
      <c r="AS50" s="28">
        <f t="shared" si="54"/>
        <v>8070</v>
      </c>
      <c r="AT50" s="28">
        <f t="shared" si="55"/>
        <v>0</v>
      </c>
      <c r="AU50" s="28">
        <f t="shared" si="56"/>
        <v>0</v>
      </c>
    </row>
    <row r="51" spans="2:57" ht="12" customHeight="1" thickBot="1" x14ac:dyDescent="0.25">
      <c r="B51" s="147" t="s">
        <v>85</v>
      </c>
      <c r="C51" s="147"/>
      <c r="D51" s="38">
        <f t="shared" ref="D51:AE51" si="78">SUM(D6,D28)</f>
        <v>457737</v>
      </c>
      <c r="E51" s="38">
        <f t="shared" si="78"/>
        <v>478943</v>
      </c>
      <c r="F51" s="38">
        <f t="shared" si="78"/>
        <v>476105</v>
      </c>
      <c r="G51" s="38">
        <f t="shared" si="78"/>
        <v>473589</v>
      </c>
      <c r="H51" s="38">
        <f t="shared" si="78"/>
        <v>494367</v>
      </c>
      <c r="I51" s="38">
        <f t="shared" si="78"/>
        <v>489967</v>
      </c>
      <c r="J51" s="38">
        <f t="shared" si="78"/>
        <v>489977</v>
      </c>
      <c r="K51" s="38">
        <f t="shared" si="78"/>
        <v>494377</v>
      </c>
      <c r="L51" s="38">
        <f t="shared" si="78"/>
        <v>502942</v>
      </c>
      <c r="M51" s="38">
        <f t="shared" si="78"/>
        <v>558970</v>
      </c>
      <c r="N51" s="38">
        <f t="shared" si="78"/>
        <v>548251</v>
      </c>
      <c r="O51" s="38">
        <f t="shared" si="78"/>
        <v>501221</v>
      </c>
      <c r="P51" s="38">
        <f t="shared" si="78"/>
        <v>520137</v>
      </c>
      <c r="Q51" s="38">
        <f t="shared" si="78"/>
        <v>549751</v>
      </c>
      <c r="R51" s="38">
        <f t="shared" si="78"/>
        <v>556074</v>
      </c>
      <c r="S51" s="38">
        <f t="shared" si="78"/>
        <v>540654</v>
      </c>
      <c r="T51" s="38">
        <f t="shared" si="78"/>
        <v>557166</v>
      </c>
      <c r="U51" s="38">
        <f t="shared" si="78"/>
        <v>564828</v>
      </c>
      <c r="V51" s="38">
        <f t="shared" si="78"/>
        <v>548078</v>
      </c>
      <c r="W51" s="38">
        <f t="shared" si="78"/>
        <v>534265</v>
      </c>
      <c r="X51" s="38">
        <f t="shared" si="78"/>
        <v>547047</v>
      </c>
      <c r="Y51" s="38">
        <f t="shared" si="78"/>
        <v>559911</v>
      </c>
      <c r="Z51" s="38">
        <f t="shared" si="78"/>
        <v>579922</v>
      </c>
      <c r="AA51" s="38">
        <f t="shared" si="78"/>
        <v>520979</v>
      </c>
      <c r="AB51" s="38">
        <f t="shared" si="78"/>
        <v>528413</v>
      </c>
      <c r="AC51" s="38">
        <f t="shared" si="78"/>
        <v>528133</v>
      </c>
      <c r="AD51" s="38">
        <f t="shared" si="78"/>
        <v>532585</v>
      </c>
      <c r="AE51" s="38">
        <f t="shared" si="78"/>
        <v>546007</v>
      </c>
      <c r="AF51" s="38">
        <f t="shared" ref="AF51:AG51" si="79">SUM(AF6,AF28)</f>
        <v>551877</v>
      </c>
      <c r="AG51" s="38">
        <f t="shared" si="79"/>
        <v>577862</v>
      </c>
      <c r="AH51" s="38">
        <f t="shared" ref="AH51:AI51" si="80">SUM(AH6,AH28)</f>
        <v>582988</v>
      </c>
      <c r="AI51" s="38">
        <f t="shared" si="80"/>
        <v>602581</v>
      </c>
      <c r="AJ51" s="38">
        <f t="shared" ref="AJ51:AK51" si="81">SUM(AJ6,AJ28)</f>
        <v>612736</v>
      </c>
      <c r="AK51" s="38">
        <f t="shared" si="81"/>
        <v>629101</v>
      </c>
      <c r="AM51" s="38">
        <f t="shared" si="64"/>
        <v>473589</v>
      </c>
      <c r="AN51" s="38">
        <f t="shared" si="65"/>
        <v>494377</v>
      </c>
      <c r="AO51" s="38">
        <f t="shared" si="66"/>
        <v>501221</v>
      </c>
      <c r="AP51" s="38">
        <f t="shared" si="67"/>
        <v>540654</v>
      </c>
      <c r="AQ51" s="38">
        <f t="shared" si="68"/>
        <v>534265</v>
      </c>
      <c r="AR51" s="38">
        <f t="shared" si="69"/>
        <v>520979</v>
      </c>
      <c r="AS51" s="38">
        <f t="shared" si="54"/>
        <v>546007</v>
      </c>
      <c r="AT51" s="38">
        <f t="shared" si="55"/>
        <v>602581</v>
      </c>
      <c r="AU51" s="38">
        <f t="shared" si="56"/>
        <v>629101</v>
      </c>
    </row>
    <row r="52" spans="2:57" ht="12" customHeight="1" x14ac:dyDescent="0.2">
      <c r="B52" s="144" t="s">
        <v>86</v>
      </c>
      <c r="C52" s="144"/>
      <c r="D52" s="34">
        <f t="shared" ref="D52:F52" si="82">SUM(D53,D65)</f>
        <v>333614</v>
      </c>
      <c r="E52" s="34">
        <f t="shared" si="82"/>
        <v>350260</v>
      </c>
      <c r="F52" s="34">
        <f t="shared" si="82"/>
        <v>359034</v>
      </c>
      <c r="G52" s="34">
        <f>SUM(G53,G65)</f>
        <v>348476</v>
      </c>
      <c r="H52" s="34">
        <f t="shared" ref="H52:N52" si="83">SUM(H53,H65)</f>
        <v>357333</v>
      </c>
      <c r="I52" s="34">
        <f t="shared" si="83"/>
        <v>367929</v>
      </c>
      <c r="J52" s="34">
        <f t="shared" si="83"/>
        <v>368128</v>
      </c>
      <c r="K52" s="34">
        <f t="shared" si="83"/>
        <v>355188</v>
      </c>
      <c r="L52" s="34">
        <f t="shared" si="83"/>
        <v>362938</v>
      </c>
      <c r="M52" s="34">
        <f t="shared" si="83"/>
        <v>396655</v>
      </c>
      <c r="N52" s="34">
        <f t="shared" si="83"/>
        <v>382652</v>
      </c>
      <c r="O52" s="34">
        <f t="shared" ref="O52:P52" si="84">SUM(O53,O65)</f>
        <v>369404</v>
      </c>
      <c r="P52" s="34">
        <f t="shared" si="84"/>
        <v>371138</v>
      </c>
      <c r="Q52" s="34">
        <f t="shared" ref="Q52:R52" si="85">SUM(Q53,Q65)</f>
        <v>373531</v>
      </c>
      <c r="R52" s="34">
        <f t="shared" si="85"/>
        <v>371932</v>
      </c>
      <c r="S52" s="34">
        <f t="shared" ref="S52:T52" si="86">SUM(S53,S65)</f>
        <v>363238</v>
      </c>
      <c r="T52" s="34">
        <f t="shared" si="86"/>
        <v>351012</v>
      </c>
      <c r="U52" s="34">
        <f t="shared" ref="U52:V52" si="87">SUM(U53,U65)</f>
        <v>357957</v>
      </c>
      <c r="V52" s="34">
        <f t="shared" si="87"/>
        <v>359229</v>
      </c>
      <c r="W52" s="34">
        <f t="shared" ref="W52:X52" si="88">SUM(W53,W65)</f>
        <v>362987</v>
      </c>
      <c r="X52" s="34">
        <f t="shared" si="88"/>
        <v>375255</v>
      </c>
      <c r="Y52" s="34">
        <f t="shared" ref="Y52:Z52" si="89">SUM(Y53,Y65)</f>
        <v>366622</v>
      </c>
      <c r="Z52" s="34">
        <f t="shared" si="89"/>
        <v>380518</v>
      </c>
      <c r="AA52" s="34">
        <f t="shared" ref="AA52:AB52" si="90">SUM(AA53,AA65)</f>
        <v>381335</v>
      </c>
      <c r="AB52" s="34">
        <f t="shared" si="90"/>
        <v>389015</v>
      </c>
      <c r="AC52" s="34">
        <f t="shared" ref="AC52:AD52" si="91">SUM(AC53,AC65)</f>
        <v>397189</v>
      </c>
      <c r="AD52" s="34">
        <f t="shared" si="91"/>
        <v>419864</v>
      </c>
      <c r="AE52" s="34">
        <f t="shared" ref="AE52:AF52" si="92">SUM(AE53,AE65)</f>
        <v>425042</v>
      </c>
      <c r="AF52" s="34">
        <f t="shared" si="92"/>
        <v>430749</v>
      </c>
      <c r="AG52" s="34">
        <f t="shared" ref="AG52:AH52" si="93">SUM(AG53,AG65)</f>
        <v>425717</v>
      </c>
      <c r="AH52" s="34">
        <f t="shared" si="93"/>
        <v>446979</v>
      </c>
      <c r="AI52" s="34">
        <f t="shared" ref="AI52:AJ52" si="94">SUM(AI53,AI65)</f>
        <v>462078</v>
      </c>
      <c r="AJ52" s="34">
        <f t="shared" si="94"/>
        <v>472710</v>
      </c>
      <c r="AK52" s="34">
        <f t="shared" ref="AK52" si="95">SUM(AK53,AK65)</f>
        <v>446514</v>
      </c>
      <c r="AM52" s="34">
        <f t="shared" si="64"/>
        <v>348476</v>
      </c>
      <c r="AN52" s="34">
        <f t="shared" si="65"/>
        <v>355188</v>
      </c>
      <c r="AO52" s="34">
        <f t="shared" si="66"/>
        <v>369404</v>
      </c>
      <c r="AP52" s="34">
        <f t="shared" si="67"/>
        <v>363238</v>
      </c>
      <c r="AQ52" s="34">
        <f t="shared" si="68"/>
        <v>362987</v>
      </c>
      <c r="AR52" s="34">
        <f t="shared" si="69"/>
        <v>381335</v>
      </c>
      <c r="AS52" s="34">
        <f t="shared" si="54"/>
        <v>425042</v>
      </c>
      <c r="AT52" s="34">
        <f t="shared" si="55"/>
        <v>462078</v>
      </c>
      <c r="AU52" s="34">
        <f t="shared" si="56"/>
        <v>446514</v>
      </c>
      <c r="AX52" s="33"/>
    </row>
    <row r="53" spans="2:57" ht="12" customHeight="1" x14ac:dyDescent="0.2">
      <c r="B53" s="144" t="s">
        <v>87</v>
      </c>
      <c r="C53" s="144"/>
      <c r="D53" s="34">
        <f t="shared" ref="D53:F53" si="96">SUM(D54:D61)</f>
        <v>333614</v>
      </c>
      <c r="E53" s="34">
        <f t="shared" si="96"/>
        <v>350260</v>
      </c>
      <c r="F53" s="34">
        <f t="shared" si="96"/>
        <v>359034</v>
      </c>
      <c r="G53" s="34">
        <f>SUM(G54:G61)</f>
        <v>348476</v>
      </c>
      <c r="H53" s="34">
        <f t="shared" ref="H53:N53" si="97">SUM(H54:H61)</f>
        <v>357333</v>
      </c>
      <c r="I53" s="34">
        <f t="shared" si="97"/>
        <v>367929</v>
      </c>
      <c r="J53" s="34">
        <f t="shared" si="97"/>
        <v>368128</v>
      </c>
      <c r="K53" s="34">
        <f t="shared" si="97"/>
        <v>355188</v>
      </c>
      <c r="L53" s="34">
        <f t="shared" si="97"/>
        <v>362938</v>
      </c>
      <c r="M53" s="34">
        <f t="shared" si="97"/>
        <v>396655</v>
      </c>
      <c r="N53" s="34">
        <f t="shared" si="97"/>
        <v>382652</v>
      </c>
      <c r="O53" s="34">
        <f t="shared" ref="O53:P53" si="98">SUM(O54:O61)</f>
        <v>369404</v>
      </c>
      <c r="P53" s="34">
        <f t="shared" si="98"/>
        <v>371138</v>
      </c>
      <c r="Q53" s="34">
        <f t="shared" ref="Q53:R53" si="99">SUM(Q54:Q61)</f>
        <v>373531</v>
      </c>
      <c r="R53" s="34">
        <f t="shared" si="99"/>
        <v>371932</v>
      </c>
      <c r="S53" s="34">
        <f t="shared" ref="S53:T53" si="100">SUM(S54:S61)</f>
        <v>363238</v>
      </c>
      <c r="T53" s="34">
        <f t="shared" si="100"/>
        <v>351012</v>
      </c>
      <c r="U53" s="34">
        <f t="shared" ref="U53:V53" si="101">SUM(U54:U61)</f>
        <v>357957</v>
      </c>
      <c r="V53" s="34">
        <f t="shared" si="101"/>
        <v>359229</v>
      </c>
      <c r="W53" s="34">
        <f t="shared" ref="W53:X53" si="102">SUM(W54:W61)</f>
        <v>362987</v>
      </c>
      <c r="X53" s="34">
        <f t="shared" si="102"/>
        <v>375255</v>
      </c>
      <c r="Y53" s="34">
        <f t="shared" ref="Y53:Z53" si="103">SUM(Y54:Y61)</f>
        <v>366622</v>
      </c>
      <c r="Z53" s="34">
        <f t="shared" si="103"/>
        <v>380518</v>
      </c>
      <c r="AA53" s="34">
        <f t="shared" ref="AA53:AB53" si="104">SUM(AA54:AA61)</f>
        <v>381335</v>
      </c>
      <c r="AB53" s="34">
        <f t="shared" si="104"/>
        <v>389015</v>
      </c>
      <c r="AC53" s="34">
        <f t="shared" ref="AC53:AD53" si="105">SUM(AC54:AC61)</f>
        <v>397189</v>
      </c>
      <c r="AD53" s="34">
        <f t="shared" si="105"/>
        <v>419864</v>
      </c>
      <c r="AE53" s="34">
        <f t="shared" ref="AE53:AF53" si="106">SUM(AE54:AE61)</f>
        <v>425042</v>
      </c>
      <c r="AF53" s="34">
        <f t="shared" si="106"/>
        <v>430749</v>
      </c>
      <c r="AG53" s="34">
        <f t="shared" ref="AG53:AH53" si="107">SUM(AG54:AG61)</f>
        <v>425717</v>
      </c>
      <c r="AH53" s="34">
        <f t="shared" si="107"/>
        <v>446979</v>
      </c>
      <c r="AI53" s="34">
        <f t="shared" ref="AI53:AJ53" si="108">SUM(AI54:AI61)</f>
        <v>462078</v>
      </c>
      <c r="AJ53" s="34">
        <f t="shared" si="108"/>
        <v>472710</v>
      </c>
      <c r="AK53" s="34">
        <f t="shared" ref="AK53" si="109">SUM(AK54:AK61)</f>
        <v>446514</v>
      </c>
      <c r="AM53" s="34">
        <f t="shared" si="64"/>
        <v>348476</v>
      </c>
      <c r="AN53" s="34">
        <f t="shared" si="65"/>
        <v>355188</v>
      </c>
      <c r="AO53" s="34">
        <f t="shared" si="66"/>
        <v>369404</v>
      </c>
      <c r="AP53" s="34">
        <f t="shared" si="67"/>
        <v>363238</v>
      </c>
      <c r="AQ53" s="34">
        <f t="shared" si="68"/>
        <v>362987</v>
      </c>
      <c r="AR53" s="34">
        <f t="shared" si="69"/>
        <v>381335</v>
      </c>
      <c r="AS53" s="34">
        <f t="shared" si="54"/>
        <v>425042</v>
      </c>
      <c r="AT53" s="34">
        <f t="shared" si="55"/>
        <v>462078</v>
      </c>
      <c r="AU53" s="34">
        <f t="shared" si="56"/>
        <v>446514</v>
      </c>
    </row>
    <row r="54" spans="2:57" ht="12" customHeight="1" x14ac:dyDescent="0.2">
      <c r="B54" s="26"/>
      <c r="C54" s="27" t="s">
        <v>88</v>
      </c>
      <c r="D54" s="28">
        <v>3311</v>
      </c>
      <c r="E54" s="28">
        <v>3311</v>
      </c>
      <c r="F54" s="28">
        <v>3311</v>
      </c>
      <c r="G54" s="28">
        <v>3311</v>
      </c>
      <c r="H54" s="28">
        <v>3311</v>
      </c>
      <c r="I54" s="28">
        <v>3311</v>
      </c>
      <c r="J54" s="28">
        <v>3311</v>
      </c>
      <c r="K54" s="28">
        <v>3286</v>
      </c>
      <c r="L54" s="28">
        <v>3286</v>
      </c>
      <c r="M54" s="28">
        <v>3286</v>
      </c>
      <c r="N54" s="28">
        <v>3286</v>
      </c>
      <c r="O54" s="28">
        <v>3281</v>
      </c>
      <c r="P54" s="28">
        <v>3281</v>
      </c>
      <c r="Q54" s="28">
        <v>3281</v>
      </c>
      <c r="R54" s="28">
        <v>3281</v>
      </c>
      <c r="S54" s="28">
        <v>3278</v>
      </c>
      <c r="T54" s="28">
        <v>3278</v>
      </c>
      <c r="U54" s="28">
        <v>3278</v>
      </c>
      <c r="V54" s="28">
        <v>3278</v>
      </c>
      <c r="W54" s="28">
        <v>3265</v>
      </c>
      <c r="X54" s="28">
        <v>3265</v>
      </c>
      <c r="Y54" s="28">
        <v>3265</v>
      </c>
      <c r="Z54" s="28">
        <v>3265</v>
      </c>
      <c r="AA54" s="28">
        <v>3265</v>
      </c>
      <c r="AB54" s="28">
        <v>3265</v>
      </c>
      <c r="AC54" s="28">
        <v>3265</v>
      </c>
      <c r="AD54" s="28">
        <v>3265</v>
      </c>
      <c r="AE54" s="28">
        <v>3265</v>
      </c>
      <c r="AF54" s="28">
        <v>3265</v>
      </c>
      <c r="AG54" s="28">
        <v>3265</v>
      </c>
      <c r="AH54" s="28">
        <v>3265</v>
      </c>
      <c r="AI54" s="28">
        <v>3265</v>
      </c>
      <c r="AJ54" s="28">
        <v>3265</v>
      </c>
      <c r="AK54" s="28">
        <v>3265</v>
      </c>
      <c r="AM54" s="28">
        <f t="shared" si="64"/>
        <v>3311</v>
      </c>
      <c r="AN54" s="28">
        <f t="shared" si="65"/>
        <v>3286</v>
      </c>
      <c r="AO54" s="28">
        <f t="shared" si="66"/>
        <v>3281</v>
      </c>
      <c r="AP54" s="28">
        <f t="shared" si="67"/>
        <v>3278</v>
      </c>
      <c r="AQ54" s="28">
        <f t="shared" si="68"/>
        <v>3265</v>
      </c>
      <c r="AR54" s="28">
        <f t="shared" si="69"/>
        <v>3265</v>
      </c>
      <c r="AS54" s="28">
        <f t="shared" si="54"/>
        <v>3265</v>
      </c>
      <c r="AT54" s="28">
        <f t="shared" si="55"/>
        <v>3265</v>
      </c>
      <c r="AU54" s="28">
        <f t="shared" si="56"/>
        <v>3265</v>
      </c>
    </row>
    <row r="55" spans="2:57" ht="12" customHeight="1" x14ac:dyDescent="0.2">
      <c r="B55" s="26"/>
      <c r="C55" s="27" t="s">
        <v>252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>
        <v>-3</v>
      </c>
      <c r="S55" s="28"/>
      <c r="T55" s="28"/>
      <c r="U55" s="28">
        <v>-13</v>
      </c>
      <c r="V55" s="28"/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M55" s="28"/>
      <c r="AN55" s="28"/>
      <c r="AO55" s="28"/>
      <c r="AP55" s="28">
        <f t="shared" si="67"/>
        <v>0</v>
      </c>
      <c r="AQ55" s="28">
        <f t="shared" si="68"/>
        <v>0</v>
      </c>
      <c r="AR55" s="28">
        <f t="shared" si="69"/>
        <v>0</v>
      </c>
      <c r="AS55" s="28">
        <f t="shared" si="54"/>
        <v>0</v>
      </c>
      <c r="AT55" s="28">
        <f t="shared" si="55"/>
        <v>0</v>
      </c>
      <c r="AU55" s="28">
        <f t="shared" si="56"/>
        <v>0</v>
      </c>
    </row>
    <row r="56" spans="2:57" ht="12" customHeight="1" x14ac:dyDescent="0.2">
      <c r="B56" s="26"/>
      <c r="C56" s="27" t="s">
        <v>253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>
        <v>-300</v>
      </c>
      <c r="P56" s="28">
        <v>-539</v>
      </c>
      <c r="Q56" s="28">
        <v>-658</v>
      </c>
      <c r="R56" s="28">
        <v>-658</v>
      </c>
      <c r="S56" s="28">
        <v>-450</v>
      </c>
      <c r="T56" s="28">
        <v>-1632</v>
      </c>
      <c r="U56" s="28">
        <v>-2387</v>
      </c>
      <c r="V56" s="28">
        <v>-2401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M56" s="28"/>
      <c r="AN56" s="28"/>
      <c r="AO56" s="28">
        <f t="shared" si="66"/>
        <v>-300</v>
      </c>
      <c r="AP56" s="28">
        <f t="shared" si="67"/>
        <v>-450</v>
      </c>
      <c r="AQ56" s="28">
        <f t="shared" si="68"/>
        <v>0</v>
      </c>
      <c r="AR56" s="28">
        <f t="shared" si="69"/>
        <v>0</v>
      </c>
      <c r="AS56" s="28">
        <f t="shared" si="54"/>
        <v>0</v>
      </c>
      <c r="AT56" s="28">
        <f t="shared" si="55"/>
        <v>0</v>
      </c>
      <c r="AU56" s="28">
        <f t="shared" si="56"/>
        <v>0</v>
      </c>
    </row>
    <row r="57" spans="2:57" ht="12" customHeight="1" x14ac:dyDescent="0.2">
      <c r="B57" s="26"/>
      <c r="C57" s="27" t="s">
        <v>89</v>
      </c>
      <c r="D57" s="28">
        <v>282836</v>
      </c>
      <c r="E57" s="28">
        <v>295819</v>
      </c>
      <c r="F57" s="28">
        <v>293001</v>
      </c>
      <c r="G57" s="28">
        <v>291341</v>
      </c>
      <c r="H57" s="28">
        <v>290042</v>
      </c>
      <c r="I57" s="28">
        <v>314400</v>
      </c>
      <c r="J57" s="28">
        <v>313669</v>
      </c>
      <c r="K57" s="28">
        <v>313394</v>
      </c>
      <c r="L57" s="28">
        <v>313214</v>
      </c>
      <c r="M57" s="28">
        <v>313214</v>
      </c>
      <c r="N57" s="28">
        <v>331115</v>
      </c>
      <c r="O57" s="28">
        <f>330900-O56</f>
        <v>331200</v>
      </c>
      <c r="P57" s="28">
        <f>330661-P56</f>
        <v>331200</v>
      </c>
      <c r="Q57" s="28">
        <f>342755-Q56</f>
        <v>343413</v>
      </c>
      <c r="R57" s="28">
        <v>343416</v>
      </c>
      <c r="S57" s="28">
        <v>342759</v>
      </c>
      <c r="T57" s="28">
        <v>333630</v>
      </c>
      <c r="U57" s="28">
        <v>335713</v>
      </c>
      <c r="V57" s="28">
        <v>335714</v>
      </c>
      <c r="W57" s="28">
        <v>334472</v>
      </c>
      <c r="X57" s="28">
        <v>334472</v>
      </c>
      <c r="Y57" s="28">
        <v>350271</v>
      </c>
      <c r="Z57" s="28">
        <v>350271</v>
      </c>
      <c r="AA57" s="28">
        <v>350271</v>
      </c>
      <c r="AB57" s="28">
        <v>350271</v>
      </c>
      <c r="AC57" s="28">
        <v>368562</v>
      </c>
      <c r="AD57" s="28">
        <v>368562</v>
      </c>
      <c r="AE57" s="28">
        <v>368562</v>
      </c>
      <c r="AF57" s="28">
        <v>368562</v>
      </c>
      <c r="AG57" s="28">
        <v>402261</v>
      </c>
      <c r="AH57" s="28">
        <v>401883</v>
      </c>
      <c r="AI57" s="28">
        <v>401499</v>
      </c>
      <c r="AJ57" s="28">
        <v>401288</v>
      </c>
      <c r="AK57" s="28">
        <v>420863</v>
      </c>
      <c r="AM57" s="28">
        <f t="shared" si="64"/>
        <v>291341</v>
      </c>
      <c r="AN57" s="28">
        <f t="shared" si="65"/>
        <v>313394</v>
      </c>
      <c r="AO57" s="28">
        <f t="shared" si="66"/>
        <v>331200</v>
      </c>
      <c r="AP57" s="28">
        <f t="shared" si="67"/>
        <v>342759</v>
      </c>
      <c r="AQ57" s="28">
        <f t="shared" si="68"/>
        <v>334472</v>
      </c>
      <c r="AR57" s="28">
        <f t="shared" si="69"/>
        <v>350271</v>
      </c>
      <c r="AS57" s="28">
        <f t="shared" si="54"/>
        <v>368562</v>
      </c>
      <c r="AT57" s="28">
        <f t="shared" si="55"/>
        <v>401499</v>
      </c>
      <c r="AU57" s="28">
        <f t="shared" si="56"/>
        <v>420863</v>
      </c>
      <c r="AX57" s="33"/>
    </row>
    <row r="58" spans="2:57" ht="12" customHeight="1" x14ac:dyDescent="0.2">
      <c r="B58" s="26"/>
      <c r="C58" s="27" t="s">
        <v>90</v>
      </c>
      <c r="D58" s="32">
        <v>-565</v>
      </c>
      <c r="E58" s="32">
        <v>-565</v>
      </c>
      <c r="F58" s="32">
        <v>-565</v>
      </c>
      <c r="G58" s="32">
        <v>-816</v>
      </c>
      <c r="H58" s="32">
        <v>-816</v>
      </c>
      <c r="I58" s="32">
        <v>-816</v>
      </c>
      <c r="J58" s="32">
        <v>-816</v>
      </c>
      <c r="K58" s="32">
        <v>-922</v>
      </c>
      <c r="L58" s="32">
        <v>-922</v>
      </c>
      <c r="M58" s="32">
        <v>-922</v>
      </c>
      <c r="N58" s="32">
        <v>-922</v>
      </c>
      <c r="O58" s="32">
        <v>-1026</v>
      </c>
      <c r="P58" s="32">
        <v>-1026</v>
      </c>
      <c r="Q58" s="32">
        <v>-1026</v>
      </c>
      <c r="R58" s="32">
        <v>-1026</v>
      </c>
      <c r="S58" s="32">
        <v>-862</v>
      </c>
      <c r="T58" s="32">
        <v>-862</v>
      </c>
      <c r="U58" s="32">
        <v>-862</v>
      </c>
      <c r="V58" s="32">
        <v>-862</v>
      </c>
      <c r="W58" s="32">
        <v>-165</v>
      </c>
      <c r="X58" s="32">
        <v>-165</v>
      </c>
      <c r="Y58" s="32">
        <v>-165</v>
      </c>
      <c r="Z58" s="32">
        <v>-165</v>
      </c>
      <c r="AA58" s="32">
        <v>-164</v>
      </c>
      <c r="AB58" s="32">
        <v>-164</v>
      </c>
      <c r="AC58" s="32">
        <v>-164</v>
      </c>
      <c r="AD58" s="32">
        <v>-164</v>
      </c>
      <c r="AE58" s="32">
        <v>-497</v>
      </c>
      <c r="AF58" s="32">
        <v>-497</v>
      </c>
      <c r="AG58" s="32">
        <v>-497</v>
      </c>
      <c r="AH58" s="32">
        <v>-497</v>
      </c>
      <c r="AI58" s="32">
        <v>-505</v>
      </c>
      <c r="AJ58" s="32">
        <v>-505</v>
      </c>
      <c r="AK58" s="32">
        <v>-505</v>
      </c>
      <c r="AM58" s="32">
        <f t="shared" si="64"/>
        <v>-816</v>
      </c>
      <c r="AN58" s="32">
        <f t="shared" si="65"/>
        <v>-922</v>
      </c>
      <c r="AO58" s="32">
        <f t="shared" si="66"/>
        <v>-1026</v>
      </c>
      <c r="AP58" s="32">
        <f t="shared" si="67"/>
        <v>-862</v>
      </c>
      <c r="AQ58" s="32">
        <f t="shared" si="68"/>
        <v>-165</v>
      </c>
      <c r="AR58" s="32">
        <f t="shared" si="69"/>
        <v>-164</v>
      </c>
      <c r="AS58" s="32">
        <f t="shared" si="54"/>
        <v>-497</v>
      </c>
      <c r="AT58" s="32">
        <f t="shared" si="55"/>
        <v>-505</v>
      </c>
      <c r="AU58" s="32">
        <f t="shared" si="56"/>
        <v>-505</v>
      </c>
    </row>
    <row r="59" spans="2:57" ht="12" customHeight="1" x14ac:dyDescent="0.2">
      <c r="B59" s="26"/>
      <c r="C59" s="27" t="s">
        <v>190</v>
      </c>
      <c r="D59" s="32">
        <v>-809</v>
      </c>
      <c r="E59" s="32">
        <v>337</v>
      </c>
      <c r="F59" s="32">
        <v>518</v>
      </c>
      <c r="G59" s="32">
        <v>488</v>
      </c>
      <c r="H59" s="32">
        <v>556</v>
      </c>
      <c r="I59" s="32">
        <v>165</v>
      </c>
      <c r="J59" s="32">
        <v>1216</v>
      </c>
      <c r="K59" s="32">
        <v>126</v>
      </c>
      <c r="L59" s="32">
        <v>623</v>
      </c>
      <c r="M59" s="32">
        <v>65</v>
      </c>
      <c r="N59" s="32">
        <v>-323</v>
      </c>
      <c r="O59" s="32">
        <v>-550</v>
      </c>
      <c r="P59" s="32">
        <v>-136</v>
      </c>
      <c r="Q59" s="32">
        <v>291</v>
      </c>
      <c r="R59" s="32">
        <v>22</v>
      </c>
      <c r="S59" s="32">
        <v>77</v>
      </c>
      <c r="T59" s="32">
        <v>19</v>
      </c>
      <c r="U59" s="32">
        <v>-210</v>
      </c>
      <c r="V59" s="32">
        <v>-487</v>
      </c>
      <c r="W59" s="32">
        <v>-178</v>
      </c>
      <c r="X59" s="32">
        <v>-124</v>
      </c>
      <c r="Y59" s="32">
        <v>70</v>
      </c>
      <c r="Z59" s="32">
        <v>302</v>
      </c>
      <c r="AA59" s="32">
        <v>-122</v>
      </c>
      <c r="AB59" s="32">
        <v>160</v>
      </c>
      <c r="AC59" s="32">
        <v>404</v>
      </c>
      <c r="AD59" s="32">
        <v>551</v>
      </c>
      <c r="AE59" s="32">
        <v>425</v>
      </c>
      <c r="AF59" s="32">
        <v>-249</v>
      </c>
      <c r="AG59" s="32">
        <v>-1920</v>
      </c>
      <c r="AH59" s="32">
        <v>-1387</v>
      </c>
      <c r="AI59" s="32">
        <v>-879</v>
      </c>
      <c r="AJ59" s="32">
        <v>352</v>
      </c>
      <c r="AK59" s="32">
        <v>912</v>
      </c>
      <c r="AM59" s="32">
        <f t="shared" si="64"/>
        <v>488</v>
      </c>
      <c r="AN59" s="32">
        <f t="shared" si="65"/>
        <v>126</v>
      </c>
      <c r="AO59" s="32">
        <f t="shared" si="66"/>
        <v>-550</v>
      </c>
      <c r="AP59" s="32">
        <f t="shared" si="67"/>
        <v>77</v>
      </c>
      <c r="AQ59" s="32">
        <f t="shared" si="68"/>
        <v>-178</v>
      </c>
      <c r="AR59" s="32">
        <f t="shared" si="69"/>
        <v>-122</v>
      </c>
      <c r="AS59" s="32">
        <f t="shared" si="54"/>
        <v>425</v>
      </c>
      <c r="AT59" s="32">
        <f t="shared" si="55"/>
        <v>-879</v>
      </c>
      <c r="AU59" s="32">
        <f t="shared" si="56"/>
        <v>912</v>
      </c>
    </row>
    <row r="60" spans="2:57" ht="12" customHeight="1" x14ac:dyDescent="0.2">
      <c r="B60" s="26"/>
      <c r="C60" s="27" t="s">
        <v>91</v>
      </c>
      <c r="D60" s="32"/>
      <c r="E60" s="32">
        <v>0</v>
      </c>
      <c r="F60" s="32"/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M60" s="32">
        <f t="shared" si="64"/>
        <v>0</v>
      </c>
      <c r="AN60" s="32">
        <f t="shared" si="65"/>
        <v>0</v>
      </c>
      <c r="AO60" s="32">
        <f t="shared" si="66"/>
        <v>0</v>
      </c>
      <c r="AP60" s="32">
        <f t="shared" si="67"/>
        <v>0</v>
      </c>
      <c r="AQ60" s="32">
        <f t="shared" si="68"/>
        <v>0</v>
      </c>
      <c r="AR60" s="32">
        <f t="shared" si="69"/>
        <v>0</v>
      </c>
      <c r="AS60" s="32">
        <f t="shared" si="54"/>
        <v>0</v>
      </c>
      <c r="AT60" s="32">
        <f t="shared" si="55"/>
        <v>0</v>
      </c>
      <c r="AU60" s="32">
        <f t="shared" si="56"/>
        <v>0</v>
      </c>
    </row>
    <row r="61" spans="2:57" s="33" customFormat="1" ht="12" customHeight="1" x14ac:dyDescent="0.2">
      <c r="B61" s="35"/>
      <c r="C61" s="36" t="s">
        <v>92</v>
      </c>
      <c r="D61" s="37">
        <f t="shared" ref="D61:F61" si="110">SUM(D62:D64)</f>
        <v>48841</v>
      </c>
      <c r="E61" s="37">
        <f t="shared" si="110"/>
        <v>51358</v>
      </c>
      <c r="F61" s="37">
        <f t="shared" si="110"/>
        <v>62769</v>
      </c>
      <c r="G61" s="37">
        <f>SUM(G62:G64)</f>
        <v>54152</v>
      </c>
      <c r="H61" s="37">
        <f t="shared" ref="H61:Q61" si="111">SUM(H62:H64)</f>
        <v>64240</v>
      </c>
      <c r="I61" s="37">
        <f t="shared" si="111"/>
        <v>50869</v>
      </c>
      <c r="J61" s="37">
        <f t="shared" si="111"/>
        <v>50748</v>
      </c>
      <c r="K61" s="37">
        <f t="shared" si="111"/>
        <v>39304</v>
      </c>
      <c r="L61" s="37">
        <f t="shared" si="111"/>
        <v>46737</v>
      </c>
      <c r="M61" s="37">
        <f t="shared" si="111"/>
        <v>81012</v>
      </c>
      <c r="N61" s="37">
        <f t="shared" si="111"/>
        <v>49496</v>
      </c>
      <c r="O61" s="37">
        <f t="shared" si="111"/>
        <v>36799</v>
      </c>
      <c r="P61" s="37">
        <f t="shared" si="111"/>
        <v>38358</v>
      </c>
      <c r="Q61" s="37">
        <f t="shared" si="111"/>
        <v>28230</v>
      </c>
      <c r="R61" s="37">
        <f t="shared" ref="R61:S61" si="112">SUM(R62:R64)</f>
        <v>26900</v>
      </c>
      <c r="S61" s="37">
        <f t="shared" si="112"/>
        <v>18436</v>
      </c>
      <c r="T61" s="37">
        <f t="shared" ref="T61:AB61" si="113">SUM(T62:T64)</f>
        <v>16579</v>
      </c>
      <c r="U61" s="37">
        <f t="shared" si="113"/>
        <v>22438</v>
      </c>
      <c r="V61" s="37">
        <f t="shared" si="113"/>
        <v>23987</v>
      </c>
      <c r="W61" s="37">
        <f t="shared" si="113"/>
        <v>25593</v>
      </c>
      <c r="X61" s="37">
        <f t="shared" si="113"/>
        <v>37807</v>
      </c>
      <c r="Y61" s="37">
        <f t="shared" si="113"/>
        <v>13181</v>
      </c>
      <c r="Z61" s="37">
        <f t="shared" si="113"/>
        <v>26845</v>
      </c>
      <c r="AA61" s="37">
        <f t="shared" si="113"/>
        <v>28085</v>
      </c>
      <c r="AB61" s="37">
        <f t="shared" si="113"/>
        <v>35483</v>
      </c>
      <c r="AC61" s="37">
        <f t="shared" ref="AC61:AD61" si="114">SUM(AC62:AC64)</f>
        <v>25122</v>
      </c>
      <c r="AD61" s="37">
        <f t="shared" si="114"/>
        <v>47650</v>
      </c>
      <c r="AE61" s="37">
        <f t="shared" ref="AE61:AI61" si="115">SUM(AE62:AE64)</f>
        <v>53287</v>
      </c>
      <c r="AF61" s="37">
        <f t="shared" si="115"/>
        <v>59668</v>
      </c>
      <c r="AG61" s="37">
        <f t="shared" si="115"/>
        <v>22608</v>
      </c>
      <c r="AH61" s="37">
        <f t="shared" si="115"/>
        <v>43715</v>
      </c>
      <c r="AI61" s="37">
        <f t="shared" si="115"/>
        <v>58698</v>
      </c>
      <c r="AJ61" s="37">
        <f t="shared" ref="AJ61:AK61" si="116">SUM(AJ62:AJ64)</f>
        <v>68310</v>
      </c>
      <c r="AK61" s="37">
        <f t="shared" si="116"/>
        <v>21979</v>
      </c>
      <c r="AL61" s="24"/>
      <c r="AM61" s="37">
        <f t="shared" si="64"/>
        <v>54152</v>
      </c>
      <c r="AN61" s="37">
        <f t="shared" si="65"/>
        <v>39304</v>
      </c>
      <c r="AO61" s="37">
        <f t="shared" si="66"/>
        <v>36799</v>
      </c>
      <c r="AP61" s="37">
        <f t="shared" si="67"/>
        <v>18436</v>
      </c>
      <c r="AQ61" s="37">
        <f t="shared" si="68"/>
        <v>25593</v>
      </c>
      <c r="AR61" s="37">
        <f t="shared" si="69"/>
        <v>28085</v>
      </c>
      <c r="AS61" s="37">
        <f t="shared" si="54"/>
        <v>53287</v>
      </c>
      <c r="AT61" s="37">
        <f t="shared" si="55"/>
        <v>58698</v>
      </c>
      <c r="AU61" s="37">
        <f t="shared" si="56"/>
        <v>21979</v>
      </c>
      <c r="AV61" s="114"/>
      <c r="AW61" s="68"/>
      <c r="AY61" s="68"/>
      <c r="AZ61" s="68"/>
      <c r="BA61" s="68"/>
      <c r="BB61" s="68"/>
      <c r="BC61" s="68"/>
      <c r="BD61" s="68"/>
      <c r="BE61" s="68"/>
    </row>
    <row r="62" spans="2:57" s="113" customFormat="1" ht="12" customHeight="1" x14ac:dyDescent="0.2">
      <c r="B62" s="111"/>
      <c r="C62" s="112" t="s">
        <v>93</v>
      </c>
      <c r="D62" s="46">
        <v>52982</v>
      </c>
      <c r="E62" s="46">
        <v>0</v>
      </c>
      <c r="F62" s="46">
        <v>0</v>
      </c>
      <c r="G62" s="46">
        <v>0</v>
      </c>
      <c r="H62" s="46">
        <v>67323</v>
      </c>
      <c r="I62" s="46">
        <v>0</v>
      </c>
      <c r="J62" s="46">
        <v>0</v>
      </c>
      <c r="K62" s="46">
        <v>0</v>
      </c>
      <c r="L62" s="46">
        <v>54072</v>
      </c>
      <c r="M62" s="46">
        <v>54072</v>
      </c>
      <c r="N62" s="46">
        <v>0</v>
      </c>
      <c r="O62" s="46">
        <v>0</v>
      </c>
      <c r="P62" s="46">
        <v>51555</v>
      </c>
      <c r="Q62" s="46">
        <v>0</v>
      </c>
      <c r="R62" s="46">
        <v>0</v>
      </c>
      <c r="S62" s="46">
        <v>0</v>
      </c>
      <c r="T62" s="46">
        <v>18436</v>
      </c>
      <c r="U62" s="46">
        <v>0</v>
      </c>
      <c r="V62" s="46">
        <v>0</v>
      </c>
      <c r="W62" s="46">
        <v>0</v>
      </c>
      <c r="X62" s="46">
        <v>25593</v>
      </c>
      <c r="Y62" s="46"/>
      <c r="Z62" s="46">
        <v>0</v>
      </c>
      <c r="AA62" s="46"/>
      <c r="AB62" s="46">
        <v>34615</v>
      </c>
      <c r="AC62" s="46"/>
      <c r="AD62" s="46"/>
      <c r="AE62" s="46">
        <v>0</v>
      </c>
      <c r="AF62" s="46">
        <v>63081</v>
      </c>
      <c r="AG62" s="46">
        <v>0</v>
      </c>
      <c r="AH62" s="46">
        <v>0</v>
      </c>
      <c r="AI62" s="46">
        <v>0</v>
      </c>
      <c r="AJ62" s="46">
        <v>58698</v>
      </c>
      <c r="AK62" s="46">
        <v>0</v>
      </c>
      <c r="AL62" s="24"/>
      <c r="AM62" s="46">
        <f t="shared" si="64"/>
        <v>0</v>
      </c>
      <c r="AN62" s="46">
        <f t="shared" si="65"/>
        <v>0</v>
      </c>
      <c r="AO62" s="46">
        <f t="shared" si="66"/>
        <v>0</v>
      </c>
      <c r="AP62" s="46">
        <f t="shared" si="67"/>
        <v>0</v>
      </c>
      <c r="AQ62" s="46">
        <f t="shared" si="68"/>
        <v>0</v>
      </c>
      <c r="AR62" s="46">
        <f t="shared" si="69"/>
        <v>0</v>
      </c>
      <c r="AS62" s="46">
        <f t="shared" si="54"/>
        <v>0</v>
      </c>
      <c r="AT62" s="46">
        <f t="shared" si="55"/>
        <v>0</v>
      </c>
      <c r="AU62" s="46">
        <f t="shared" si="56"/>
        <v>0</v>
      </c>
      <c r="AV62" s="114"/>
      <c r="AW62" s="68"/>
      <c r="AX62" s="68"/>
      <c r="AY62" s="68"/>
      <c r="AZ62" s="68"/>
      <c r="BA62" s="68"/>
      <c r="BB62" s="68"/>
      <c r="BC62" s="68"/>
      <c r="BD62" s="114"/>
      <c r="BE62" s="114"/>
    </row>
    <row r="63" spans="2:57" s="113" customFormat="1" ht="12" customHeight="1" x14ac:dyDescent="0.2">
      <c r="B63" s="111"/>
      <c r="C63" s="112" t="s">
        <v>94</v>
      </c>
      <c r="D63" s="46">
        <v>7446</v>
      </c>
      <c r="E63" s="46">
        <v>51358</v>
      </c>
      <c r="F63" s="46">
        <v>62769</v>
      </c>
      <c r="G63" s="46">
        <v>67323</v>
      </c>
      <c r="H63" s="46">
        <v>10088</v>
      </c>
      <c r="I63" s="46">
        <v>50869</v>
      </c>
      <c r="J63" s="46">
        <v>50748</v>
      </c>
      <c r="K63" s="46">
        <v>54072</v>
      </c>
      <c r="L63" s="46">
        <v>7433</v>
      </c>
      <c r="M63" s="46">
        <v>41708</v>
      </c>
      <c r="N63" s="46">
        <v>49496</v>
      </c>
      <c r="O63" s="46">
        <v>51555</v>
      </c>
      <c r="P63" s="46">
        <v>1559</v>
      </c>
      <c r="Q63" s="46">
        <v>28230</v>
      </c>
      <c r="R63" s="46">
        <v>26900</v>
      </c>
      <c r="S63" s="46">
        <v>18436</v>
      </c>
      <c r="T63" s="46">
        <v>7966</v>
      </c>
      <c r="U63" s="46">
        <v>22438</v>
      </c>
      <c r="V63" s="46">
        <v>23987</v>
      </c>
      <c r="W63" s="46">
        <v>25593</v>
      </c>
      <c r="X63" s="46">
        <v>12214</v>
      </c>
      <c r="Y63" s="46">
        <v>13181</v>
      </c>
      <c r="Z63" s="46">
        <v>26845</v>
      </c>
      <c r="AA63" s="46">
        <v>34615</v>
      </c>
      <c r="AB63" s="46">
        <v>7398</v>
      </c>
      <c r="AC63" s="46">
        <v>25122</v>
      </c>
      <c r="AD63" s="46">
        <v>47650</v>
      </c>
      <c r="AE63" s="46">
        <v>63081</v>
      </c>
      <c r="AF63" s="46">
        <v>6381</v>
      </c>
      <c r="AG63" s="46">
        <v>22608</v>
      </c>
      <c r="AH63" s="46">
        <v>43715</v>
      </c>
      <c r="AI63" s="46">
        <v>58698</v>
      </c>
      <c r="AJ63" s="46">
        <v>9612</v>
      </c>
      <c r="AK63" s="46">
        <v>21979</v>
      </c>
      <c r="AL63" s="24"/>
      <c r="AM63" s="46">
        <f t="shared" si="64"/>
        <v>67323</v>
      </c>
      <c r="AN63" s="46">
        <f t="shared" si="65"/>
        <v>54072</v>
      </c>
      <c r="AO63" s="46">
        <f t="shared" si="66"/>
        <v>51555</v>
      </c>
      <c r="AP63" s="46">
        <f t="shared" si="67"/>
        <v>18436</v>
      </c>
      <c r="AQ63" s="46">
        <f t="shared" si="68"/>
        <v>25593</v>
      </c>
      <c r="AR63" s="46">
        <f t="shared" si="69"/>
        <v>34615</v>
      </c>
      <c r="AS63" s="46">
        <f t="shared" si="54"/>
        <v>63081</v>
      </c>
      <c r="AT63" s="46">
        <f t="shared" si="55"/>
        <v>58698</v>
      </c>
      <c r="AU63" s="46">
        <f t="shared" si="56"/>
        <v>21979</v>
      </c>
      <c r="AV63" s="114"/>
      <c r="AW63" s="68"/>
      <c r="AX63" s="68"/>
      <c r="AY63" s="68"/>
      <c r="AZ63" s="68"/>
      <c r="BA63" s="68"/>
      <c r="BB63" s="68"/>
      <c r="BC63" s="68"/>
      <c r="BD63" s="114"/>
      <c r="BE63" s="114"/>
    </row>
    <row r="64" spans="2:57" s="113" customFormat="1" ht="12" customHeight="1" x14ac:dyDescent="0.2">
      <c r="B64" s="111"/>
      <c r="C64" s="112" t="s">
        <v>95</v>
      </c>
      <c r="D64" s="46">
        <v>-11587</v>
      </c>
      <c r="E64" s="46">
        <v>0</v>
      </c>
      <c r="F64" s="46">
        <v>0</v>
      </c>
      <c r="G64" s="46">
        <v>-13171</v>
      </c>
      <c r="H64" s="46">
        <v>-13171</v>
      </c>
      <c r="I64" s="46">
        <v>0</v>
      </c>
      <c r="J64" s="46">
        <v>0</v>
      </c>
      <c r="K64" s="46">
        <v>-14768</v>
      </c>
      <c r="L64" s="46">
        <v>-14768</v>
      </c>
      <c r="M64" s="46">
        <v>-14768</v>
      </c>
      <c r="N64" s="46">
        <v>0</v>
      </c>
      <c r="O64" s="46">
        <v>-14756</v>
      </c>
      <c r="P64" s="46">
        <v>-14756</v>
      </c>
      <c r="Q64" s="46">
        <v>0</v>
      </c>
      <c r="R64" s="46">
        <v>0</v>
      </c>
      <c r="S64" s="46">
        <v>0</v>
      </c>
      <c r="T64" s="46">
        <v>-9823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-6530</v>
      </c>
      <c r="AB64" s="46">
        <v>-6530</v>
      </c>
      <c r="AC64" s="46">
        <v>0</v>
      </c>
      <c r="AD64" s="46">
        <v>0</v>
      </c>
      <c r="AE64" s="46">
        <v>-9794</v>
      </c>
      <c r="AF64" s="46">
        <v>-9794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24"/>
      <c r="AM64" s="46">
        <f t="shared" si="64"/>
        <v>-13171</v>
      </c>
      <c r="AN64" s="46">
        <f t="shared" si="65"/>
        <v>-14768</v>
      </c>
      <c r="AO64" s="46">
        <f t="shared" si="66"/>
        <v>-14756</v>
      </c>
      <c r="AP64" s="46">
        <f t="shared" si="67"/>
        <v>0</v>
      </c>
      <c r="AQ64" s="46">
        <f t="shared" si="68"/>
        <v>0</v>
      </c>
      <c r="AR64" s="46">
        <f t="shared" si="69"/>
        <v>-6530</v>
      </c>
      <c r="AS64" s="46">
        <f t="shared" si="54"/>
        <v>-9794</v>
      </c>
      <c r="AT64" s="46">
        <f t="shared" si="55"/>
        <v>0</v>
      </c>
      <c r="AU64" s="46">
        <f t="shared" si="56"/>
        <v>0</v>
      </c>
      <c r="AV64" s="68"/>
      <c r="AW64" s="68"/>
      <c r="AX64" s="115"/>
      <c r="AY64" s="68"/>
      <c r="AZ64" s="68"/>
      <c r="BA64" s="68"/>
      <c r="BB64" s="114"/>
      <c r="BC64" s="68"/>
      <c r="BD64" s="114"/>
      <c r="BE64" s="114"/>
    </row>
    <row r="65" spans="2:57" ht="12" customHeight="1" x14ac:dyDescent="0.2">
      <c r="B65" s="148" t="s">
        <v>96</v>
      </c>
      <c r="C65" s="148"/>
      <c r="D65" s="25"/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M65" s="25">
        <f t="shared" si="64"/>
        <v>0</v>
      </c>
      <c r="AN65" s="25">
        <f t="shared" si="65"/>
        <v>0</v>
      </c>
      <c r="AO65" s="25">
        <f t="shared" si="66"/>
        <v>0</v>
      </c>
      <c r="AP65" s="25">
        <f t="shared" si="67"/>
        <v>0</v>
      </c>
      <c r="AQ65" s="25">
        <f t="shared" si="68"/>
        <v>0</v>
      </c>
      <c r="AR65" s="25">
        <f t="shared" si="69"/>
        <v>0</v>
      </c>
      <c r="AS65" s="25">
        <f t="shared" si="54"/>
        <v>0</v>
      </c>
      <c r="AT65" s="25">
        <f t="shared" si="55"/>
        <v>0</v>
      </c>
      <c r="AU65" s="25">
        <f t="shared" si="56"/>
        <v>0</v>
      </c>
      <c r="BB65" s="114"/>
    </row>
    <row r="66" spans="2:57" ht="12" customHeight="1" x14ac:dyDescent="0.2">
      <c r="B66" s="144" t="s">
        <v>97</v>
      </c>
      <c r="C66" s="144"/>
      <c r="D66" s="34">
        <f t="shared" ref="D66:N66" si="117">SUM(D67,D82)</f>
        <v>124123</v>
      </c>
      <c r="E66" s="34">
        <f t="shared" si="117"/>
        <v>128683</v>
      </c>
      <c r="F66" s="34">
        <f t="shared" si="117"/>
        <v>117071</v>
      </c>
      <c r="G66" s="34">
        <f t="shared" si="117"/>
        <v>125113</v>
      </c>
      <c r="H66" s="34">
        <f t="shared" si="117"/>
        <v>137034</v>
      </c>
      <c r="I66" s="34">
        <f t="shared" si="117"/>
        <v>122038</v>
      </c>
      <c r="J66" s="34">
        <f t="shared" si="117"/>
        <v>121849</v>
      </c>
      <c r="K66" s="34">
        <f t="shared" si="117"/>
        <v>139189</v>
      </c>
      <c r="L66" s="34">
        <f t="shared" si="117"/>
        <v>140004</v>
      </c>
      <c r="M66" s="34">
        <f t="shared" si="117"/>
        <v>162315</v>
      </c>
      <c r="N66" s="34">
        <f t="shared" si="117"/>
        <v>165599</v>
      </c>
      <c r="O66" s="34">
        <f t="shared" ref="O66:P66" si="118">SUM(O67,O82)</f>
        <v>131817</v>
      </c>
      <c r="P66" s="34">
        <f t="shared" si="118"/>
        <v>148999</v>
      </c>
      <c r="Q66" s="34">
        <f t="shared" ref="Q66:R66" si="119">SUM(Q67,Q82)</f>
        <v>176220</v>
      </c>
      <c r="R66" s="34">
        <f t="shared" si="119"/>
        <v>184142</v>
      </c>
      <c r="S66" s="34">
        <f t="shared" ref="S66:T66" si="120">SUM(S67,S82)</f>
        <v>177416</v>
      </c>
      <c r="T66" s="34">
        <f t="shared" si="120"/>
        <v>206154</v>
      </c>
      <c r="U66" s="34">
        <f t="shared" ref="U66:V66" si="121">SUM(U67,U82)</f>
        <v>206871</v>
      </c>
      <c r="V66" s="34">
        <f t="shared" si="121"/>
        <v>188849</v>
      </c>
      <c r="W66" s="34">
        <f t="shared" ref="W66:X66" si="122">SUM(W67,W82)</f>
        <v>171278</v>
      </c>
      <c r="X66" s="34">
        <f t="shared" si="122"/>
        <v>171792</v>
      </c>
      <c r="Y66" s="34">
        <f t="shared" ref="Y66:Z66" si="123">SUM(Y67,Y82)</f>
        <v>193289</v>
      </c>
      <c r="Z66" s="34">
        <f t="shared" si="123"/>
        <v>199404</v>
      </c>
      <c r="AA66" s="34">
        <f t="shared" ref="AA66:AB66" si="124">SUM(AA67,AA82)</f>
        <v>139644</v>
      </c>
      <c r="AB66" s="34">
        <f t="shared" si="124"/>
        <v>139398</v>
      </c>
      <c r="AC66" s="34">
        <f t="shared" ref="AC66:AD66" si="125">SUM(AC67,AC82)</f>
        <v>130944</v>
      </c>
      <c r="AD66" s="34">
        <f t="shared" si="125"/>
        <v>112721</v>
      </c>
      <c r="AE66" s="34">
        <f t="shared" ref="AE66:AF66" si="126">SUM(AE67,AE82)</f>
        <v>120965</v>
      </c>
      <c r="AF66" s="34">
        <f t="shared" si="126"/>
        <v>121128</v>
      </c>
      <c r="AG66" s="34">
        <f t="shared" ref="AG66:AH66" si="127">SUM(AG67,AG82)</f>
        <v>152145</v>
      </c>
      <c r="AH66" s="34">
        <f t="shared" si="127"/>
        <v>136009</v>
      </c>
      <c r="AI66" s="34">
        <f t="shared" ref="AI66:AJ66" si="128">SUM(AI67,AI82)</f>
        <v>140503.00000000012</v>
      </c>
      <c r="AJ66" s="34">
        <f t="shared" si="128"/>
        <v>140026</v>
      </c>
      <c r="AK66" s="34">
        <f t="shared" ref="AK66" si="129">SUM(AK67,AK82)</f>
        <v>182587</v>
      </c>
      <c r="AM66" s="34">
        <f t="shared" si="64"/>
        <v>125113</v>
      </c>
      <c r="AN66" s="34">
        <f t="shared" si="65"/>
        <v>139189</v>
      </c>
      <c r="AO66" s="34">
        <f t="shared" si="66"/>
        <v>131817</v>
      </c>
      <c r="AP66" s="34">
        <f t="shared" si="67"/>
        <v>177416</v>
      </c>
      <c r="AQ66" s="34">
        <f t="shared" si="68"/>
        <v>171278</v>
      </c>
      <c r="AR66" s="34">
        <f t="shared" si="69"/>
        <v>139644</v>
      </c>
      <c r="AS66" s="34">
        <f t="shared" si="54"/>
        <v>120965</v>
      </c>
      <c r="AT66" s="34">
        <f t="shared" si="55"/>
        <v>140503.00000000012</v>
      </c>
      <c r="AU66" s="34">
        <f t="shared" si="56"/>
        <v>182587</v>
      </c>
      <c r="BB66" s="114"/>
    </row>
    <row r="67" spans="2:57" ht="12" customHeight="1" x14ac:dyDescent="0.2">
      <c r="B67" s="145" t="s">
        <v>98</v>
      </c>
      <c r="C67" s="146"/>
      <c r="D67" s="34">
        <f>SUM(D68,D71,D74,D78:D81)</f>
        <v>5410</v>
      </c>
      <c r="E67" s="34">
        <f t="shared" ref="E67:N67" si="130">SUM(E68,E71,E74,E78:E81)</f>
        <v>5415</v>
      </c>
      <c r="F67" s="34">
        <f t="shared" si="130"/>
        <v>5289</v>
      </c>
      <c r="G67" s="34">
        <f t="shared" si="130"/>
        <v>5330</v>
      </c>
      <c r="H67" s="34">
        <f t="shared" si="130"/>
        <v>13267</v>
      </c>
      <c r="I67" s="34">
        <f t="shared" si="130"/>
        <v>13131</v>
      </c>
      <c r="J67" s="34">
        <f t="shared" si="130"/>
        <v>13268</v>
      </c>
      <c r="K67" s="34">
        <f t="shared" si="130"/>
        <v>11990</v>
      </c>
      <c r="L67" s="34">
        <f t="shared" si="130"/>
        <v>11771</v>
      </c>
      <c r="M67" s="34">
        <f t="shared" si="130"/>
        <v>11640</v>
      </c>
      <c r="N67" s="34">
        <f t="shared" si="130"/>
        <v>11458</v>
      </c>
      <c r="O67" s="34">
        <f t="shared" ref="O67:P67" si="131">SUM(O68,O71,O74,O78:O81)</f>
        <v>12381</v>
      </c>
      <c r="P67" s="34">
        <f t="shared" si="131"/>
        <v>12333</v>
      </c>
      <c r="Q67" s="34">
        <f t="shared" ref="Q67:R67" si="132">SUM(Q68,Q71,Q74,Q78:Q81)</f>
        <v>12023</v>
      </c>
      <c r="R67" s="34">
        <f t="shared" si="132"/>
        <v>20136</v>
      </c>
      <c r="S67" s="34">
        <f t="shared" ref="S67:T67" si="133">SUM(S68,S71,S74,S78:S81)</f>
        <v>18677</v>
      </c>
      <c r="T67" s="34">
        <f t="shared" si="133"/>
        <v>19879</v>
      </c>
      <c r="U67" s="34">
        <f t="shared" ref="U67:V67" si="134">SUM(U68,U71,U74,U78:U81)</f>
        <v>19094</v>
      </c>
      <c r="V67" s="34">
        <f t="shared" si="134"/>
        <v>18105</v>
      </c>
      <c r="W67" s="34">
        <f t="shared" ref="W67:X67" si="135">SUM(W68,W71,W74,W78:W81)</f>
        <v>14156</v>
      </c>
      <c r="X67" s="34">
        <f t="shared" si="135"/>
        <v>12831</v>
      </c>
      <c r="Y67" s="34">
        <f t="shared" ref="Y67:Z67" si="136">SUM(Y68,Y71,Y74,Y78:Y81)</f>
        <v>11336</v>
      </c>
      <c r="Z67" s="34">
        <f t="shared" si="136"/>
        <v>9934</v>
      </c>
      <c r="AA67" s="34">
        <f t="shared" ref="AA67:AB67" si="137">SUM(AA68,AA71,AA74,AA78:AA81)</f>
        <v>14826</v>
      </c>
      <c r="AB67" s="34">
        <f t="shared" si="137"/>
        <v>14074</v>
      </c>
      <c r="AC67" s="34">
        <f t="shared" ref="AC67:AH67" si="138">SUM(AC68,AC71,AC74,AC77:AC81)</f>
        <v>17165</v>
      </c>
      <c r="AD67" s="34">
        <f t="shared" si="138"/>
        <v>16425</v>
      </c>
      <c r="AE67" s="34">
        <f t="shared" si="138"/>
        <v>13962</v>
      </c>
      <c r="AF67" s="34">
        <f t="shared" si="138"/>
        <v>13085</v>
      </c>
      <c r="AG67" s="34">
        <f t="shared" si="138"/>
        <v>13148</v>
      </c>
      <c r="AH67" s="34">
        <f t="shared" si="138"/>
        <v>12068</v>
      </c>
      <c r="AI67" s="34">
        <f t="shared" ref="AI67:AJ67" si="139">SUM(AI68,AI71,AI74,AI77:AI81)</f>
        <v>13957</v>
      </c>
      <c r="AJ67" s="34">
        <f t="shared" si="139"/>
        <v>12913</v>
      </c>
      <c r="AK67" s="34">
        <f t="shared" ref="AK67" si="140">SUM(AK68,AK71,AK74,AK77:AK81)</f>
        <v>12288</v>
      </c>
      <c r="AM67" s="34">
        <f t="shared" si="64"/>
        <v>5330</v>
      </c>
      <c r="AN67" s="34">
        <f t="shared" si="65"/>
        <v>11990</v>
      </c>
      <c r="AO67" s="34">
        <f t="shared" si="66"/>
        <v>12381</v>
      </c>
      <c r="AP67" s="34">
        <f t="shared" si="67"/>
        <v>18677</v>
      </c>
      <c r="AQ67" s="34">
        <f t="shared" si="68"/>
        <v>14156</v>
      </c>
      <c r="AR67" s="34">
        <f t="shared" si="69"/>
        <v>14826</v>
      </c>
      <c r="AS67" s="34">
        <f t="shared" si="54"/>
        <v>13962</v>
      </c>
      <c r="AT67" s="34">
        <f t="shared" si="55"/>
        <v>13957</v>
      </c>
      <c r="AU67" s="34">
        <f t="shared" si="56"/>
        <v>12288</v>
      </c>
      <c r="AW67" s="114"/>
    </row>
    <row r="68" spans="2:57" s="33" customFormat="1" ht="12" customHeight="1" x14ac:dyDescent="0.2">
      <c r="B68" s="35"/>
      <c r="C68" s="36" t="s">
        <v>99</v>
      </c>
      <c r="D68" s="37">
        <f t="shared" ref="D68:N68" si="141">SUM(D69:D70)</f>
        <v>0</v>
      </c>
      <c r="E68" s="37">
        <f t="shared" si="141"/>
        <v>0</v>
      </c>
      <c r="F68" s="37">
        <f t="shared" si="141"/>
        <v>0</v>
      </c>
      <c r="G68" s="37">
        <f t="shared" si="141"/>
        <v>0</v>
      </c>
      <c r="H68" s="37">
        <f t="shared" si="141"/>
        <v>0</v>
      </c>
      <c r="I68" s="37">
        <f t="shared" si="141"/>
        <v>0</v>
      </c>
      <c r="J68" s="37">
        <f t="shared" si="141"/>
        <v>0</v>
      </c>
      <c r="K68" s="37">
        <f t="shared" si="141"/>
        <v>0</v>
      </c>
      <c r="L68" s="37">
        <f t="shared" si="141"/>
        <v>0</v>
      </c>
      <c r="M68" s="37">
        <f t="shared" si="141"/>
        <v>0</v>
      </c>
      <c r="N68" s="37">
        <f t="shared" si="141"/>
        <v>0</v>
      </c>
      <c r="O68" s="37">
        <f t="shared" ref="O68:P68" si="142">SUM(O69:O70)</f>
        <v>0</v>
      </c>
      <c r="P68" s="37">
        <f t="shared" si="142"/>
        <v>0</v>
      </c>
      <c r="Q68" s="37">
        <f t="shared" ref="Q68:R68" si="143">SUM(Q69:Q70)</f>
        <v>0</v>
      </c>
      <c r="R68" s="37">
        <f t="shared" si="143"/>
        <v>8000</v>
      </c>
      <c r="S68" s="37">
        <f t="shared" ref="S68:T68" si="144">SUM(S69:S70)</f>
        <v>7000</v>
      </c>
      <c r="T68" s="37">
        <f t="shared" si="144"/>
        <v>6000</v>
      </c>
      <c r="U68" s="37">
        <f t="shared" ref="U68:V68" si="145">SUM(U69:U70)</f>
        <v>5367</v>
      </c>
      <c r="V68" s="37">
        <f t="shared" si="145"/>
        <v>4431</v>
      </c>
      <c r="W68" s="37">
        <f t="shared" ref="W68:X68" si="146">SUM(W69:W70)</f>
        <v>3119</v>
      </c>
      <c r="X68" s="37">
        <f t="shared" si="146"/>
        <v>2074</v>
      </c>
      <c r="Y68" s="37">
        <f t="shared" ref="Y68:Z68" si="147">SUM(Y69:Y70)</f>
        <v>987</v>
      </c>
      <c r="Z68" s="37">
        <f t="shared" si="147"/>
        <v>0</v>
      </c>
      <c r="AA68" s="37">
        <f t="shared" ref="AA68:AB68" si="148">SUM(AA69:AA70)</f>
        <v>0</v>
      </c>
      <c r="AB68" s="37">
        <f t="shared" si="148"/>
        <v>0</v>
      </c>
      <c r="AC68" s="37">
        <f t="shared" ref="AC68:AD68" si="149">SUM(AC69:AC70)</f>
        <v>0</v>
      </c>
      <c r="AD68" s="37">
        <f t="shared" si="149"/>
        <v>0</v>
      </c>
      <c r="AE68" s="37">
        <f t="shared" ref="AE68:AF68" si="150">SUM(AE69:AE70)</f>
        <v>0</v>
      </c>
      <c r="AF68" s="37">
        <f t="shared" si="150"/>
        <v>0</v>
      </c>
      <c r="AG68" s="37">
        <f t="shared" ref="AG68:AH68" si="151">SUM(AG69:AG70)</f>
        <v>0</v>
      </c>
      <c r="AH68" s="37">
        <f t="shared" si="151"/>
        <v>0</v>
      </c>
      <c r="AI68" s="37">
        <f t="shared" ref="AI68:AJ68" si="152">SUM(AI69:AI70)</f>
        <v>0</v>
      </c>
      <c r="AJ68" s="37">
        <f t="shared" si="152"/>
        <v>0</v>
      </c>
      <c r="AK68" s="37">
        <f t="shared" ref="AK68" si="153">SUM(AK69:AK70)</f>
        <v>0</v>
      </c>
      <c r="AL68" s="24"/>
      <c r="AM68" s="37">
        <f t="shared" si="64"/>
        <v>0</v>
      </c>
      <c r="AN68" s="37">
        <f t="shared" si="65"/>
        <v>0</v>
      </c>
      <c r="AO68" s="37">
        <f t="shared" si="66"/>
        <v>0</v>
      </c>
      <c r="AP68" s="37">
        <f t="shared" si="67"/>
        <v>7000</v>
      </c>
      <c r="AQ68" s="37">
        <f t="shared" si="68"/>
        <v>3119</v>
      </c>
      <c r="AR68" s="37">
        <f t="shared" si="69"/>
        <v>0</v>
      </c>
      <c r="AS68" s="37">
        <f t="shared" si="54"/>
        <v>0</v>
      </c>
      <c r="AT68" s="37">
        <f t="shared" si="55"/>
        <v>0</v>
      </c>
      <c r="AU68" s="37">
        <f t="shared" si="56"/>
        <v>0</v>
      </c>
      <c r="AW68" s="114"/>
      <c r="AX68" s="68"/>
      <c r="AY68" s="68"/>
      <c r="AZ68" s="68"/>
      <c r="BA68" s="68"/>
      <c r="BB68" s="68"/>
      <c r="BC68" s="68"/>
      <c r="BD68" s="68"/>
      <c r="BE68" s="68"/>
    </row>
    <row r="69" spans="2:57" ht="12" customHeight="1" x14ac:dyDescent="0.2">
      <c r="B69" s="29"/>
      <c r="C69" s="30" t="s">
        <v>55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M69" s="31">
        <f t="shared" si="64"/>
        <v>0</v>
      </c>
      <c r="AN69" s="31">
        <f t="shared" si="65"/>
        <v>0</v>
      </c>
      <c r="AO69" s="31">
        <f t="shared" si="66"/>
        <v>0</v>
      </c>
      <c r="AP69" s="31">
        <f t="shared" si="67"/>
        <v>0</v>
      </c>
      <c r="AQ69" s="31">
        <f t="shared" si="68"/>
        <v>0</v>
      </c>
      <c r="AR69" s="31">
        <f t="shared" si="69"/>
        <v>0</v>
      </c>
      <c r="AS69" s="31">
        <f t="shared" si="54"/>
        <v>0</v>
      </c>
      <c r="AT69" s="31">
        <f t="shared" si="55"/>
        <v>0</v>
      </c>
      <c r="AU69" s="31">
        <f t="shared" si="56"/>
        <v>0</v>
      </c>
      <c r="AW69" s="114"/>
    </row>
    <row r="70" spans="2:57" ht="12" customHeight="1" x14ac:dyDescent="0.2">
      <c r="B70" s="29"/>
      <c r="C70" s="30" t="s">
        <v>56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8000</v>
      </c>
      <c r="S70" s="31">
        <v>7000</v>
      </c>
      <c r="T70" s="31">
        <v>6000</v>
      </c>
      <c r="U70" s="31">
        <v>5367</v>
      </c>
      <c r="V70" s="31">
        <v>4431</v>
      </c>
      <c r="W70" s="31">
        <v>3119</v>
      </c>
      <c r="X70" s="31">
        <v>2074</v>
      </c>
      <c r="Y70" s="31">
        <v>987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/>
      <c r="AJ70" s="31"/>
      <c r="AK70" s="31"/>
      <c r="AM70" s="31">
        <f t="shared" si="64"/>
        <v>0</v>
      </c>
      <c r="AN70" s="31">
        <f t="shared" si="65"/>
        <v>0</v>
      </c>
      <c r="AO70" s="31">
        <f t="shared" si="66"/>
        <v>0</v>
      </c>
      <c r="AP70" s="31">
        <f t="shared" si="67"/>
        <v>7000</v>
      </c>
      <c r="AQ70" s="31">
        <f t="shared" si="68"/>
        <v>3119</v>
      </c>
      <c r="AR70" s="31">
        <f t="shared" si="69"/>
        <v>0</v>
      </c>
      <c r="AS70" s="31">
        <f t="shared" ref="AS70:AS102" si="154">AE70</f>
        <v>0</v>
      </c>
      <c r="AT70" s="31">
        <f t="shared" ref="AT70:AT102" si="155">AI70</f>
        <v>0</v>
      </c>
      <c r="AU70" s="31">
        <f t="shared" ref="AU70:AU102" si="156">AK70</f>
        <v>0</v>
      </c>
      <c r="AV70" s="33"/>
    </row>
    <row r="71" spans="2:57" s="33" customFormat="1" ht="12" customHeight="1" x14ac:dyDescent="0.2">
      <c r="B71" s="35"/>
      <c r="C71" s="36" t="s">
        <v>102</v>
      </c>
      <c r="D71" s="37">
        <f t="shared" ref="D71:F71" si="157">D72+D73</f>
        <v>0</v>
      </c>
      <c r="E71" s="37">
        <f t="shared" si="157"/>
        <v>0</v>
      </c>
      <c r="F71" s="37">
        <f t="shared" si="157"/>
        <v>0</v>
      </c>
      <c r="G71" s="37">
        <f>G72+G73</f>
        <v>0</v>
      </c>
      <c r="H71" s="37">
        <f t="shared" ref="H71:Q71" si="158">H72+H73</f>
        <v>0</v>
      </c>
      <c r="I71" s="37">
        <f t="shared" si="158"/>
        <v>0</v>
      </c>
      <c r="J71" s="37">
        <f t="shared" si="158"/>
        <v>0</v>
      </c>
      <c r="K71" s="37">
        <f t="shared" si="158"/>
        <v>0</v>
      </c>
      <c r="L71" s="37">
        <f t="shared" si="158"/>
        <v>0</v>
      </c>
      <c r="M71" s="37">
        <f t="shared" si="158"/>
        <v>0</v>
      </c>
      <c r="N71" s="37">
        <f t="shared" si="158"/>
        <v>0</v>
      </c>
      <c r="O71" s="37">
        <f t="shared" si="158"/>
        <v>0</v>
      </c>
      <c r="P71" s="37">
        <f t="shared" si="158"/>
        <v>0</v>
      </c>
      <c r="Q71" s="37">
        <f t="shared" si="158"/>
        <v>0</v>
      </c>
      <c r="R71" s="37">
        <f t="shared" ref="R71:S71" si="159">R72+R73</f>
        <v>0</v>
      </c>
      <c r="S71" s="37">
        <f t="shared" si="159"/>
        <v>0</v>
      </c>
      <c r="T71" s="37">
        <f t="shared" ref="T71:AB71" si="160">T72+T73</f>
        <v>0</v>
      </c>
      <c r="U71" s="37">
        <f t="shared" si="160"/>
        <v>0</v>
      </c>
      <c r="V71" s="37">
        <f t="shared" si="160"/>
        <v>0</v>
      </c>
      <c r="W71" s="37">
        <f t="shared" si="160"/>
        <v>0</v>
      </c>
      <c r="X71" s="37">
        <f t="shared" si="160"/>
        <v>0</v>
      </c>
      <c r="Y71" s="37">
        <f t="shared" si="160"/>
        <v>0</v>
      </c>
      <c r="Z71" s="37">
        <f t="shared" si="160"/>
        <v>0</v>
      </c>
      <c r="AA71" s="37">
        <f t="shared" si="160"/>
        <v>0</v>
      </c>
      <c r="AB71" s="37">
        <f t="shared" si="160"/>
        <v>0</v>
      </c>
      <c r="AC71" s="37">
        <f t="shared" ref="AC71:AD71" si="161">AC72+AC73</f>
        <v>0</v>
      </c>
      <c r="AD71" s="37">
        <f t="shared" si="161"/>
        <v>0</v>
      </c>
      <c r="AE71" s="37">
        <f t="shared" ref="AE71:AI71" si="162">AE72+AE73</f>
        <v>0</v>
      </c>
      <c r="AF71" s="37">
        <f t="shared" si="162"/>
        <v>0</v>
      </c>
      <c r="AG71" s="37">
        <f t="shared" si="162"/>
        <v>0</v>
      </c>
      <c r="AH71" s="37">
        <f t="shared" si="162"/>
        <v>0</v>
      </c>
      <c r="AI71" s="37">
        <f t="shared" si="162"/>
        <v>0</v>
      </c>
      <c r="AJ71" s="37">
        <f t="shared" ref="AJ71:AK71" si="163">AJ72+AJ73</f>
        <v>0</v>
      </c>
      <c r="AK71" s="37">
        <f t="shared" si="163"/>
        <v>0</v>
      </c>
      <c r="AL71" s="24"/>
      <c r="AM71" s="37">
        <f t="shared" si="64"/>
        <v>0</v>
      </c>
      <c r="AN71" s="37">
        <f t="shared" si="65"/>
        <v>0</v>
      </c>
      <c r="AO71" s="37">
        <f t="shared" si="66"/>
        <v>0</v>
      </c>
      <c r="AP71" s="37">
        <f t="shared" si="67"/>
        <v>0</v>
      </c>
      <c r="AQ71" s="37">
        <f t="shared" si="68"/>
        <v>0</v>
      </c>
      <c r="AR71" s="37">
        <f t="shared" si="69"/>
        <v>0</v>
      </c>
      <c r="AS71" s="37">
        <f t="shared" si="154"/>
        <v>0</v>
      </c>
      <c r="AT71" s="37">
        <f t="shared" si="155"/>
        <v>0</v>
      </c>
      <c r="AU71" s="37">
        <f t="shared" si="156"/>
        <v>0</v>
      </c>
      <c r="AW71" s="68"/>
      <c r="AX71" s="68"/>
      <c r="AY71" s="68"/>
      <c r="AZ71" s="68"/>
      <c r="BA71" s="68"/>
      <c r="BB71" s="68"/>
      <c r="BC71" s="68"/>
      <c r="BD71" s="68"/>
    </row>
    <row r="72" spans="2:57" ht="12" customHeight="1" x14ac:dyDescent="0.2">
      <c r="B72" s="29"/>
      <c r="C72" s="30" t="s">
        <v>100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/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/>
      <c r="AJ72" s="31"/>
      <c r="AK72" s="31"/>
      <c r="AM72" s="31">
        <f t="shared" si="64"/>
        <v>0</v>
      </c>
      <c r="AN72" s="31">
        <f t="shared" si="65"/>
        <v>0</v>
      </c>
      <c r="AO72" s="31">
        <f t="shared" si="66"/>
        <v>0</v>
      </c>
      <c r="AP72" s="31">
        <f t="shared" si="67"/>
        <v>0</v>
      </c>
      <c r="AQ72" s="31">
        <f t="shared" si="68"/>
        <v>0</v>
      </c>
      <c r="AR72" s="31">
        <f t="shared" si="69"/>
        <v>0</v>
      </c>
      <c r="AS72" s="31">
        <f t="shared" si="154"/>
        <v>0</v>
      </c>
      <c r="AT72" s="31">
        <f t="shared" si="155"/>
        <v>0</v>
      </c>
      <c r="AU72" s="31">
        <f t="shared" si="156"/>
        <v>0</v>
      </c>
      <c r="AW72" s="33"/>
      <c r="AX72" s="114"/>
    </row>
    <row r="73" spans="2:57" ht="12" customHeight="1" x14ac:dyDescent="0.2">
      <c r="B73" s="29"/>
      <c r="C73" s="30" t="s">
        <v>101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/>
      <c r="K73" s="31">
        <v>0</v>
      </c>
      <c r="L73" s="31"/>
      <c r="M73" s="31">
        <v>0</v>
      </c>
      <c r="N73" s="31">
        <v>0</v>
      </c>
      <c r="O73" s="31">
        <v>0</v>
      </c>
      <c r="P73" s="31"/>
      <c r="Q73" s="31"/>
      <c r="R73" s="31"/>
      <c r="S73" s="31"/>
      <c r="T73" s="31"/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J73" s="31">
        <v>0</v>
      </c>
      <c r="AK73" s="31">
        <v>0</v>
      </c>
      <c r="AM73" s="31">
        <f t="shared" si="64"/>
        <v>0</v>
      </c>
      <c r="AN73" s="31">
        <f t="shared" si="65"/>
        <v>0</v>
      </c>
      <c r="AO73" s="31">
        <f t="shared" si="66"/>
        <v>0</v>
      </c>
      <c r="AP73" s="31">
        <f t="shared" si="67"/>
        <v>0</v>
      </c>
      <c r="AQ73" s="31">
        <f t="shared" si="68"/>
        <v>0</v>
      </c>
      <c r="AR73" s="31">
        <f t="shared" si="69"/>
        <v>0</v>
      </c>
      <c r="AS73" s="31">
        <f t="shared" si="154"/>
        <v>0</v>
      </c>
      <c r="AT73" s="31">
        <f t="shared" si="155"/>
        <v>0</v>
      </c>
      <c r="AU73" s="31">
        <f t="shared" si="156"/>
        <v>0</v>
      </c>
    </row>
    <row r="74" spans="2:57" s="33" customFormat="1" ht="12" customHeight="1" x14ac:dyDescent="0.2">
      <c r="B74" s="35"/>
      <c r="C74" s="36" t="s">
        <v>191</v>
      </c>
      <c r="D74" s="37">
        <f t="shared" ref="D74:F74" si="164">D75+D76</f>
        <v>785</v>
      </c>
      <c r="E74" s="37">
        <f t="shared" si="164"/>
        <v>790</v>
      </c>
      <c r="F74" s="37">
        <f t="shared" si="164"/>
        <v>664</v>
      </c>
      <c r="G74" s="37">
        <f>G75+G76</f>
        <v>150</v>
      </c>
      <c r="H74" s="37">
        <f t="shared" ref="H74:Q74" si="165">H75+H76</f>
        <v>618</v>
      </c>
      <c r="I74" s="37">
        <f t="shared" si="165"/>
        <v>0</v>
      </c>
      <c r="J74" s="37">
        <f t="shared" si="165"/>
        <v>11</v>
      </c>
      <c r="K74" s="37">
        <f t="shared" si="165"/>
        <v>0</v>
      </c>
      <c r="L74" s="37">
        <f t="shared" si="165"/>
        <v>0</v>
      </c>
      <c r="M74" s="37">
        <f t="shared" si="165"/>
        <v>0</v>
      </c>
      <c r="N74" s="37">
        <f t="shared" si="165"/>
        <v>0</v>
      </c>
      <c r="O74" s="37">
        <f t="shared" si="165"/>
        <v>0</v>
      </c>
      <c r="P74" s="37">
        <f t="shared" si="165"/>
        <v>104</v>
      </c>
      <c r="Q74" s="37">
        <f t="shared" si="165"/>
        <v>9</v>
      </c>
      <c r="R74" s="37">
        <f t="shared" ref="R74:S74" si="166">R75+R76</f>
        <v>140</v>
      </c>
      <c r="S74" s="37">
        <f t="shared" si="166"/>
        <v>300</v>
      </c>
      <c r="T74" s="37">
        <f t="shared" ref="T74:AB74" si="167">T75+T76</f>
        <v>295</v>
      </c>
      <c r="U74" s="37">
        <f t="shared" si="167"/>
        <v>173</v>
      </c>
      <c r="V74" s="37">
        <f t="shared" si="167"/>
        <v>53</v>
      </c>
      <c r="W74" s="37">
        <f t="shared" si="167"/>
        <v>0</v>
      </c>
      <c r="X74" s="37">
        <f t="shared" si="167"/>
        <v>0</v>
      </c>
      <c r="Y74" s="37">
        <f t="shared" si="167"/>
        <v>0</v>
      </c>
      <c r="Z74" s="37">
        <f t="shared" si="167"/>
        <v>0</v>
      </c>
      <c r="AA74" s="37">
        <f t="shared" si="167"/>
        <v>0</v>
      </c>
      <c r="AB74" s="37">
        <f t="shared" si="167"/>
        <v>0</v>
      </c>
      <c r="AC74" s="37">
        <f t="shared" ref="AC74:AD74" si="168">AC75+AC76</f>
        <v>0</v>
      </c>
      <c r="AD74" s="37">
        <f t="shared" si="168"/>
        <v>0</v>
      </c>
      <c r="AE74" s="37">
        <f t="shared" ref="AE74:AI74" si="169">AE75+AE76</f>
        <v>0</v>
      </c>
      <c r="AF74" s="37">
        <f t="shared" si="169"/>
        <v>0</v>
      </c>
      <c r="AG74" s="37">
        <f t="shared" si="169"/>
        <v>0</v>
      </c>
      <c r="AH74" s="37">
        <f t="shared" si="169"/>
        <v>0</v>
      </c>
      <c r="AI74" s="37">
        <f t="shared" si="169"/>
        <v>325</v>
      </c>
      <c r="AJ74" s="37">
        <f t="shared" ref="AJ74:AK74" si="170">AJ75+AJ76</f>
        <v>325</v>
      </c>
      <c r="AK74" s="37">
        <f t="shared" si="170"/>
        <v>325</v>
      </c>
      <c r="AL74" s="24"/>
      <c r="AM74" s="37">
        <f t="shared" si="64"/>
        <v>150</v>
      </c>
      <c r="AN74" s="37">
        <f t="shared" si="65"/>
        <v>0</v>
      </c>
      <c r="AO74" s="37">
        <f t="shared" si="66"/>
        <v>0</v>
      </c>
      <c r="AP74" s="37">
        <f t="shared" si="67"/>
        <v>300</v>
      </c>
      <c r="AQ74" s="37">
        <f t="shared" si="68"/>
        <v>0</v>
      </c>
      <c r="AR74" s="37">
        <f t="shared" si="69"/>
        <v>0</v>
      </c>
      <c r="AS74" s="37">
        <f t="shared" si="154"/>
        <v>0</v>
      </c>
      <c r="AT74" s="37">
        <f t="shared" si="155"/>
        <v>325</v>
      </c>
      <c r="AU74" s="37">
        <f t="shared" si="156"/>
        <v>325</v>
      </c>
      <c r="AV74" s="68"/>
      <c r="AX74" s="68"/>
      <c r="AY74" s="68"/>
      <c r="AZ74" s="68"/>
      <c r="BA74" s="68"/>
      <c r="BB74" s="68"/>
      <c r="BC74" s="68"/>
      <c r="BD74" s="68"/>
      <c r="BE74" s="68"/>
    </row>
    <row r="75" spans="2:57" ht="12" customHeight="1" x14ac:dyDescent="0.2">
      <c r="B75" s="29"/>
      <c r="C75" s="30" t="s">
        <v>100</v>
      </c>
      <c r="D75" s="31"/>
      <c r="E75" s="31">
        <v>0</v>
      </c>
      <c r="F75" s="31"/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1">
        <v>0</v>
      </c>
      <c r="AK75" s="31">
        <v>0</v>
      </c>
      <c r="AM75" s="31">
        <f t="shared" si="64"/>
        <v>0</v>
      </c>
      <c r="AN75" s="31">
        <f t="shared" si="65"/>
        <v>0</v>
      </c>
      <c r="AO75" s="31">
        <f t="shared" si="66"/>
        <v>0</v>
      </c>
      <c r="AP75" s="31">
        <f t="shared" ref="AP75:AP102" si="171">S75</f>
        <v>0</v>
      </c>
      <c r="AQ75" s="31">
        <f t="shared" ref="AQ75:AQ102" si="172">W75</f>
        <v>0</v>
      </c>
      <c r="AR75" s="31">
        <f t="shared" si="69"/>
        <v>0</v>
      </c>
      <c r="AS75" s="31">
        <f t="shared" si="154"/>
        <v>0</v>
      </c>
      <c r="AT75" s="31">
        <f t="shared" si="155"/>
        <v>0</v>
      </c>
      <c r="AU75" s="31">
        <f t="shared" si="156"/>
        <v>0</v>
      </c>
      <c r="AW75" s="33"/>
      <c r="AX75" s="33"/>
    </row>
    <row r="76" spans="2:57" ht="12" customHeight="1" x14ac:dyDescent="0.2">
      <c r="B76" s="29"/>
      <c r="C76" s="30" t="s">
        <v>101</v>
      </c>
      <c r="D76" s="31">
        <v>785</v>
      </c>
      <c r="E76" s="31">
        <v>790</v>
      </c>
      <c r="F76" s="31">
        <v>664</v>
      </c>
      <c r="G76" s="31">
        <v>150</v>
      </c>
      <c r="H76" s="31">
        <v>618</v>
      </c>
      <c r="I76" s="31">
        <v>0</v>
      </c>
      <c r="J76" s="31">
        <v>11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104</v>
      </c>
      <c r="Q76" s="31">
        <v>9</v>
      </c>
      <c r="R76" s="31">
        <v>140</v>
      </c>
      <c r="S76" s="31">
        <v>300</v>
      </c>
      <c r="T76" s="31">
        <v>295</v>
      </c>
      <c r="U76" s="31">
        <v>173</v>
      </c>
      <c r="V76" s="31">
        <v>53</v>
      </c>
      <c r="W76" s="31">
        <v>0</v>
      </c>
      <c r="X76" s="31">
        <v>0</v>
      </c>
      <c r="Y76" s="31"/>
      <c r="Z76" s="31">
        <v>0</v>
      </c>
      <c r="AA76" s="31"/>
      <c r="AB76" s="31"/>
      <c r="AC76" s="31"/>
      <c r="AD76" s="31"/>
      <c r="AE76" s="31">
        <v>0</v>
      </c>
      <c r="AF76" s="31">
        <v>0</v>
      </c>
      <c r="AG76" s="31">
        <v>0</v>
      </c>
      <c r="AH76" s="31">
        <v>0</v>
      </c>
      <c r="AI76" s="31">
        <v>325</v>
      </c>
      <c r="AJ76" s="31">
        <v>325</v>
      </c>
      <c r="AK76" s="31">
        <v>325</v>
      </c>
      <c r="AM76" s="31">
        <f t="shared" si="64"/>
        <v>150</v>
      </c>
      <c r="AN76" s="31">
        <f t="shared" si="65"/>
        <v>0</v>
      </c>
      <c r="AO76" s="31">
        <f t="shared" si="66"/>
        <v>0</v>
      </c>
      <c r="AP76" s="31">
        <f t="shared" si="171"/>
        <v>300</v>
      </c>
      <c r="AQ76" s="31">
        <f t="shared" si="172"/>
        <v>0</v>
      </c>
      <c r="AR76" s="31">
        <f t="shared" si="69"/>
        <v>0</v>
      </c>
      <c r="AS76" s="31">
        <f t="shared" si="154"/>
        <v>0</v>
      </c>
      <c r="AT76" s="31">
        <f t="shared" si="155"/>
        <v>325</v>
      </c>
      <c r="AU76" s="31">
        <f t="shared" si="156"/>
        <v>325</v>
      </c>
      <c r="AV76" s="33"/>
    </row>
    <row r="77" spans="2:57" s="113" customFormat="1" ht="12" customHeight="1" x14ac:dyDescent="0.2">
      <c r="B77" s="111"/>
      <c r="C77" s="112" t="s">
        <v>287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>
        <v>1040</v>
      </c>
      <c r="AD77" s="46">
        <v>1040</v>
      </c>
      <c r="AE77" s="46">
        <v>0</v>
      </c>
      <c r="AF77" s="46">
        <v>0</v>
      </c>
      <c r="AG77" s="46"/>
      <c r="AH77" s="46"/>
      <c r="AI77" s="46"/>
      <c r="AJ77" s="46"/>
      <c r="AK77" s="46"/>
      <c r="AL77" s="24"/>
      <c r="AM77" s="46"/>
      <c r="AN77" s="46"/>
      <c r="AO77" s="46"/>
      <c r="AP77" s="46"/>
      <c r="AQ77" s="46"/>
      <c r="AR77" s="46"/>
      <c r="AS77" s="46">
        <f t="shared" si="154"/>
        <v>0</v>
      </c>
      <c r="AT77" s="46">
        <f t="shared" si="155"/>
        <v>0</v>
      </c>
      <c r="AU77" s="46">
        <f t="shared" si="156"/>
        <v>0</v>
      </c>
      <c r="AV77" s="68"/>
      <c r="BA77" s="68"/>
      <c r="BC77" s="68"/>
      <c r="BD77" s="114"/>
      <c r="BE77" s="114"/>
    </row>
    <row r="78" spans="2:57" s="113" customFormat="1" ht="12" customHeight="1" x14ac:dyDescent="0.2">
      <c r="B78" s="111"/>
      <c r="C78" s="112" t="s">
        <v>192</v>
      </c>
      <c r="D78" s="46">
        <v>0</v>
      </c>
      <c r="E78" s="46">
        <v>0</v>
      </c>
      <c r="F78" s="46"/>
      <c r="G78" s="46">
        <v>547</v>
      </c>
      <c r="H78" s="46">
        <v>8016</v>
      </c>
      <c r="I78" s="46">
        <v>8498</v>
      </c>
      <c r="J78" s="46">
        <v>8624</v>
      </c>
      <c r="K78" s="46">
        <v>7096</v>
      </c>
      <c r="L78" s="46">
        <v>6877</v>
      </c>
      <c r="M78" s="46">
        <v>6746</v>
      </c>
      <c r="N78" s="46">
        <v>6564</v>
      </c>
      <c r="O78" s="46">
        <v>7315</v>
      </c>
      <c r="P78" s="46">
        <v>7163</v>
      </c>
      <c r="Q78" s="46">
        <v>6948</v>
      </c>
      <c r="R78" s="46">
        <v>6930</v>
      </c>
      <c r="S78" s="46">
        <v>7542</v>
      </c>
      <c r="T78" s="46">
        <v>8329</v>
      </c>
      <c r="U78" s="46">
        <v>8299</v>
      </c>
      <c r="V78" s="46">
        <v>8366</v>
      </c>
      <c r="W78" s="46">
        <v>7934</v>
      </c>
      <c r="X78" s="46">
        <v>7654</v>
      </c>
      <c r="Y78" s="46">
        <v>7246</v>
      </c>
      <c r="Z78" s="46">
        <v>6831</v>
      </c>
      <c r="AA78" s="46">
        <v>11385</v>
      </c>
      <c r="AB78" s="46">
        <v>10633</v>
      </c>
      <c r="AC78" s="46">
        <v>12684</v>
      </c>
      <c r="AD78" s="46">
        <v>11944</v>
      </c>
      <c r="AE78" s="46">
        <v>10434</v>
      </c>
      <c r="AF78" s="46">
        <v>9558</v>
      </c>
      <c r="AG78" s="46">
        <v>9620</v>
      </c>
      <c r="AH78" s="46">
        <v>8540</v>
      </c>
      <c r="AI78" s="46">
        <v>9816</v>
      </c>
      <c r="AJ78" s="46">
        <v>8772</v>
      </c>
      <c r="AK78" s="46">
        <v>8147</v>
      </c>
      <c r="AL78" s="24"/>
      <c r="AM78" s="46">
        <f t="shared" ref="AM78:AM102" si="173">G78</f>
        <v>547</v>
      </c>
      <c r="AN78" s="46">
        <f t="shared" ref="AN78:AN102" si="174">K78</f>
        <v>7096</v>
      </c>
      <c r="AO78" s="46">
        <f t="shared" ref="AO78:AO102" si="175">O78</f>
        <v>7315</v>
      </c>
      <c r="AP78" s="46">
        <f t="shared" si="171"/>
        <v>7542</v>
      </c>
      <c r="AQ78" s="46">
        <f t="shared" si="172"/>
        <v>7934</v>
      </c>
      <c r="AR78" s="46">
        <f t="shared" ref="AR78:AR89" si="176">AA78</f>
        <v>11385</v>
      </c>
      <c r="AS78" s="46">
        <f t="shared" si="154"/>
        <v>10434</v>
      </c>
      <c r="AT78" s="46">
        <f t="shared" si="155"/>
        <v>9816</v>
      </c>
      <c r="AU78" s="46">
        <f t="shared" si="156"/>
        <v>8147</v>
      </c>
      <c r="AV78" s="68"/>
      <c r="AW78" s="68"/>
      <c r="AX78" s="33"/>
      <c r="AY78" s="68"/>
      <c r="AZ78" s="68"/>
      <c r="BA78" s="68"/>
      <c r="BB78" s="68"/>
      <c r="BC78" s="68"/>
      <c r="BD78" s="114"/>
      <c r="BE78" s="114"/>
    </row>
    <row r="79" spans="2:57" ht="12" customHeight="1" x14ac:dyDescent="0.2">
      <c r="B79" s="26"/>
      <c r="C79" s="27" t="s">
        <v>103</v>
      </c>
      <c r="D79" s="28"/>
      <c r="E79" s="28"/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/>
      <c r="AD79" s="28"/>
      <c r="AE79" s="28">
        <v>0</v>
      </c>
      <c r="AF79" s="28"/>
      <c r="AG79" s="28"/>
      <c r="AH79" s="28"/>
      <c r="AI79" s="28"/>
      <c r="AJ79" s="28"/>
      <c r="AK79" s="28"/>
      <c r="AM79" s="28">
        <f t="shared" si="173"/>
        <v>0</v>
      </c>
      <c r="AN79" s="28">
        <f t="shared" si="174"/>
        <v>0</v>
      </c>
      <c r="AO79" s="28">
        <f t="shared" si="175"/>
        <v>0</v>
      </c>
      <c r="AP79" s="28">
        <f t="shared" si="171"/>
        <v>0</v>
      </c>
      <c r="AQ79" s="28">
        <f t="shared" si="172"/>
        <v>0</v>
      </c>
      <c r="AR79" s="28">
        <f t="shared" si="176"/>
        <v>0</v>
      </c>
      <c r="AS79" s="28">
        <f t="shared" si="154"/>
        <v>0</v>
      </c>
      <c r="AT79" s="28">
        <f t="shared" si="155"/>
        <v>0</v>
      </c>
      <c r="AU79" s="28">
        <f t="shared" si="156"/>
        <v>0</v>
      </c>
    </row>
    <row r="80" spans="2:57" ht="12" customHeight="1" x14ac:dyDescent="0.2">
      <c r="B80" s="26"/>
      <c r="C80" s="27" t="s">
        <v>104</v>
      </c>
      <c r="D80" s="28">
        <v>4625</v>
      </c>
      <c r="E80" s="28">
        <v>4625</v>
      </c>
      <c r="F80" s="28">
        <v>4625</v>
      </c>
      <c r="G80" s="28">
        <v>4633</v>
      </c>
      <c r="H80" s="28">
        <v>4633</v>
      </c>
      <c r="I80" s="28">
        <v>4633</v>
      </c>
      <c r="J80" s="28">
        <v>4633</v>
      </c>
      <c r="K80" s="28">
        <v>4894</v>
      </c>
      <c r="L80" s="28">
        <v>4894</v>
      </c>
      <c r="M80" s="28">
        <v>4894</v>
      </c>
      <c r="N80" s="28">
        <v>4894</v>
      </c>
      <c r="O80" s="28">
        <v>5066</v>
      </c>
      <c r="P80" s="28">
        <v>5066</v>
      </c>
      <c r="Q80" s="28">
        <v>5066</v>
      </c>
      <c r="R80" s="28">
        <v>5066</v>
      </c>
      <c r="S80" s="28">
        <v>3835</v>
      </c>
      <c r="T80" s="28">
        <v>5255</v>
      </c>
      <c r="U80" s="28">
        <v>5255</v>
      </c>
      <c r="V80" s="28">
        <v>5255</v>
      </c>
      <c r="W80" s="28">
        <v>3103</v>
      </c>
      <c r="X80" s="28">
        <v>3103</v>
      </c>
      <c r="Y80" s="28">
        <v>3103</v>
      </c>
      <c r="Z80" s="28">
        <v>3103</v>
      </c>
      <c r="AA80" s="28">
        <v>3441</v>
      </c>
      <c r="AB80" s="28">
        <v>3441</v>
      </c>
      <c r="AC80" s="28">
        <v>3441</v>
      </c>
      <c r="AD80" s="28">
        <v>3441</v>
      </c>
      <c r="AE80" s="28">
        <v>3528</v>
      </c>
      <c r="AF80" s="28">
        <v>3527</v>
      </c>
      <c r="AG80" s="28">
        <v>3528</v>
      </c>
      <c r="AH80" s="28">
        <v>3528</v>
      </c>
      <c r="AI80" s="28">
        <v>3491</v>
      </c>
      <c r="AJ80" s="28">
        <v>3491</v>
      </c>
      <c r="AK80" s="28">
        <v>3491</v>
      </c>
      <c r="AM80" s="28">
        <f t="shared" si="173"/>
        <v>4633</v>
      </c>
      <c r="AN80" s="28">
        <f t="shared" si="174"/>
        <v>4894</v>
      </c>
      <c r="AO80" s="28">
        <f t="shared" si="175"/>
        <v>5066</v>
      </c>
      <c r="AP80" s="28">
        <f t="shared" si="171"/>
        <v>3835</v>
      </c>
      <c r="AQ80" s="28">
        <f t="shared" si="172"/>
        <v>3103</v>
      </c>
      <c r="AR80" s="28">
        <f t="shared" si="176"/>
        <v>3441</v>
      </c>
      <c r="AS80" s="28">
        <f t="shared" si="154"/>
        <v>3528</v>
      </c>
      <c r="AT80" s="28">
        <f t="shared" si="155"/>
        <v>3491</v>
      </c>
      <c r="AU80" s="28">
        <f t="shared" si="156"/>
        <v>3491</v>
      </c>
      <c r="BE80" s="33"/>
    </row>
    <row r="81" spans="2:57" ht="12" customHeight="1" x14ac:dyDescent="0.2">
      <c r="B81" s="26"/>
      <c r="C81" s="27" t="s">
        <v>105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325</v>
      </c>
      <c r="AJ81" s="28">
        <v>325</v>
      </c>
      <c r="AK81" s="28">
        <v>325</v>
      </c>
      <c r="AM81" s="28">
        <f t="shared" si="173"/>
        <v>0</v>
      </c>
      <c r="AN81" s="28">
        <f t="shared" si="174"/>
        <v>0</v>
      </c>
      <c r="AO81" s="28">
        <f t="shared" si="175"/>
        <v>0</v>
      </c>
      <c r="AP81" s="28">
        <f t="shared" si="171"/>
        <v>0</v>
      </c>
      <c r="AQ81" s="28">
        <f t="shared" si="172"/>
        <v>0</v>
      </c>
      <c r="AR81" s="28">
        <f t="shared" si="176"/>
        <v>0</v>
      </c>
      <c r="AS81" s="28">
        <f t="shared" si="154"/>
        <v>0</v>
      </c>
      <c r="AT81" s="28">
        <f t="shared" si="155"/>
        <v>325</v>
      </c>
      <c r="AU81" s="28">
        <f t="shared" si="156"/>
        <v>325</v>
      </c>
      <c r="AY81" s="33"/>
    </row>
    <row r="82" spans="2:57" ht="12" customHeight="1" x14ac:dyDescent="0.2">
      <c r="B82" s="145" t="s">
        <v>106</v>
      </c>
      <c r="C82" s="146"/>
      <c r="D82" s="34">
        <f t="shared" ref="D82:F82" si="177">SUM(D83,D86,D89:D95,D98:D101)</f>
        <v>118713</v>
      </c>
      <c r="E82" s="34">
        <f>SUM(E83,E86,E93:E95,E98:E101)</f>
        <v>123268</v>
      </c>
      <c r="F82" s="34">
        <f t="shared" si="177"/>
        <v>111782</v>
      </c>
      <c r="G82" s="34">
        <f>SUM(G83,G86,G89:G95,G98:G101)</f>
        <v>119783</v>
      </c>
      <c r="H82" s="34">
        <f t="shared" ref="H82:N82" si="178">SUM(H83,H86,H89:H95,H98:H101)</f>
        <v>123767</v>
      </c>
      <c r="I82" s="34">
        <f t="shared" si="178"/>
        <v>108907</v>
      </c>
      <c r="J82" s="34">
        <f t="shared" si="178"/>
        <v>108581</v>
      </c>
      <c r="K82" s="34">
        <f t="shared" si="178"/>
        <v>127199</v>
      </c>
      <c r="L82" s="34">
        <f t="shared" si="178"/>
        <v>128233</v>
      </c>
      <c r="M82" s="34">
        <f t="shared" si="178"/>
        <v>150675</v>
      </c>
      <c r="N82" s="34">
        <f t="shared" si="178"/>
        <v>154141</v>
      </c>
      <c r="O82" s="34">
        <f t="shared" ref="O82:P82" si="179">SUM(O83,O86,O89:O95,O98:O101)</f>
        <v>119436</v>
      </c>
      <c r="P82" s="34">
        <f t="shared" si="179"/>
        <v>136666</v>
      </c>
      <c r="Q82" s="34">
        <f t="shared" ref="Q82:R82" si="180">SUM(Q83,Q86,Q89:Q95,Q98:Q101)</f>
        <v>164197</v>
      </c>
      <c r="R82" s="34">
        <f t="shared" si="180"/>
        <v>164006</v>
      </c>
      <c r="S82" s="34">
        <f t="shared" ref="S82:T82" si="181">SUM(S83,S86,S89:S95,S98:S101)</f>
        <v>158739</v>
      </c>
      <c r="T82" s="34">
        <f t="shared" si="181"/>
        <v>186275</v>
      </c>
      <c r="U82" s="34">
        <f t="shared" ref="U82:V82" si="182">SUM(U83,U86,U89:U95,U98:U101)</f>
        <v>187777</v>
      </c>
      <c r="V82" s="34">
        <f t="shared" si="182"/>
        <v>170744</v>
      </c>
      <c r="W82" s="34">
        <f t="shared" ref="W82:X82" si="183">SUM(W83,W86,W89:W95,W98:W101)</f>
        <v>157122</v>
      </c>
      <c r="X82" s="34">
        <f t="shared" si="183"/>
        <v>158961</v>
      </c>
      <c r="Y82" s="34">
        <f t="shared" ref="Y82:Z82" si="184">SUM(Y83,Y86,Y89:Y95,Y98:Y101)</f>
        <v>181953</v>
      </c>
      <c r="Z82" s="34">
        <f t="shared" si="184"/>
        <v>189470</v>
      </c>
      <c r="AA82" s="34">
        <f t="shared" ref="AA82:AB82" si="185">SUM(AA83,AA86,AA89:AA95,AA98:AA101)</f>
        <v>124818</v>
      </c>
      <c r="AB82" s="34">
        <f t="shared" si="185"/>
        <v>125324</v>
      </c>
      <c r="AC82" s="34">
        <f t="shared" ref="AC82:AD82" si="186">SUM(AC83,AC86,AC89:AC95,AC98:AC101)</f>
        <v>113779</v>
      </c>
      <c r="AD82" s="34">
        <f t="shared" si="186"/>
        <v>96296</v>
      </c>
      <c r="AE82" s="34">
        <f t="shared" ref="AE82:AJ82" si="187">SUM(AE83,AE86,AE89,AE92:AE95,AE98:AE101)</f>
        <v>107003</v>
      </c>
      <c r="AF82" s="34">
        <f t="shared" si="187"/>
        <v>108043</v>
      </c>
      <c r="AG82" s="34">
        <f t="shared" si="187"/>
        <v>138997</v>
      </c>
      <c r="AH82" s="34">
        <f t="shared" si="187"/>
        <v>123941</v>
      </c>
      <c r="AI82" s="34">
        <f t="shared" si="187"/>
        <v>126546.00000000012</v>
      </c>
      <c r="AJ82" s="34">
        <f t="shared" si="187"/>
        <v>127113</v>
      </c>
      <c r="AK82" s="34">
        <f t="shared" ref="AK82" si="188">SUM(AK83,AK86,AK89,AK92:AK95,AK98:AK101)</f>
        <v>170299</v>
      </c>
      <c r="AM82" s="34">
        <f t="shared" si="173"/>
        <v>119783</v>
      </c>
      <c r="AN82" s="34">
        <f t="shared" si="174"/>
        <v>127199</v>
      </c>
      <c r="AO82" s="34">
        <f t="shared" si="175"/>
        <v>119436</v>
      </c>
      <c r="AP82" s="34">
        <f t="shared" si="171"/>
        <v>158739</v>
      </c>
      <c r="AQ82" s="34">
        <f t="shared" si="172"/>
        <v>157122</v>
      </c>
      <c r="AR82" s="34">
        <f t="shared" si="176"/>
        <v>124818</v>
      </c>
      <c r="AS82" s="34">
        <f t="shared" si="154"/>
        <v>107003</v>
      </c>
      <c r="AT82" s="34">
        <f t="shared" si="155"/>
        <v>126546.00000000012</v>
      </c>
      <c r="AU82" s="34">
        <f t="shared" si="156"/>
        <v>170299</v>
      </c>
      <c r="BB82" s="114"/>
    </row>
    <row r="83" spans="2:57" s="33" customFormat="1" ht="12" customHeight="1" x14ac:dyDescent="0.2">
      <c r="B83" s="35"/>
      <c r="C83" s="36" t="s">
        <v>107</v>
      </c>
      <c r="D83" s="37">
        <f t="shared" ref="D83:F83" si="189">SUM(D84:D85)</f>
        <v>78277</v>
      </c>
      <c r="E83" s="37">
        <f t="shared" si="189"/>
        <v>77361</v>
      </c>
      <c r="F83" s="37">
        <f t="shared" si="189"/>
        <v>66103</v>
      </c>
      <c r="G83" s="37">
        <f>SUM(G84:G85)</f>
        <v>66383</v>
      </c>
      <c r="H83" s="37">
        <f t="shared" ref="H83:N83" si="190">SUM(H84:H85)</f>
        <v>72502</v>
      </c>
      <c r="I83" s="37">
        <f t="shared" si="190"/>
        <v>63265</v>
      </c>
      <c r="J83" s="37">
        <f t="shared" si="190"/>
        <v>56406</v>
      </c>
      <c r="K83" s="37">
        <f t="shared" si="190"/>
        <v>61096</v>
      </c>
      <c r="L83" s="37">
        <f t="shared" si="190"/>
        <v>52981</v>
      </c>
      <c r="M83" s="37">
        <f t="shared" si="190"/>
        <v>58235</v>
      </c>
      <c r="N83" s="37">
        <f t="shared" si="190"/>
        <v>64503</v>
      </c>
      <c r="O83" s="37">
        <f t="shared" ref="O83:P83" si="191">SUM(O84:O85)</f>
        <v>50742</v>
      </c>
      <c r="P83" s="37">
        <f t="shared" si="191"/>
        <v>68284</v>
      </c>
      <c r="Q83" s="37">
        <f t="shared" ref="Q83:R83" si="192">SUM(Q84:Q85)</f>
        <v>69457</v>
      </c>
      <c r="R83" s="37">
        <f t="shared" si="192"/>
        <v>102530</v>
      </c>
      <c r="S83" s="37">
        <f t="shared" ref="S83:T83" si="193">SUM(S84:S85)</f>
        <v>98691</v>
      </c>
      <c r="T83" s="37">
        <f t="shared" si="193"/>
        <v>115051</v>
      </c>
      <c r="U83" s="37">
        <f t="shared" ref="U83:V83" si="194">SUM(U84:U85)</f>
        <v>115404</v>
      </c>
      <c r="V83" s="37">
        <f t="shared" si="194"/>
        <v>100813</v>
      </c>
      <c r="W83" s="37">
        <f t="shared" ref="W83:X83" si="195">SUM(W84:W85)</f>
        <v>75354</v>
      </c>
      <c r="X83" s="37">
        <f t="shared" si="195"/>
        <v>64595</v>
      </c>
      <c r="Y83" s="37">
        <f t="shared" ref="Y83:Z83" si="196">SUM(Y84:Y85)</f>
        <v>75212</v>
      </c>
      <c r="Z83" s="37">
        <f t="shared" si="196"/>
        <v>93156</v>
      </c>
      <c r="AA83" s="37">
        <f t="shared" ref="AA83:AB83" si="197">SUM(AA84:AA85)</f>
        <v>45408</v>
      </c>
      <c r="AB83" s="37">
        <f t="shared" si="197"/>
        <v>33616</v>
      </c>
      <c r="AC83" s="37">
        <f t="shared" ref="AC83:AD83" si="198">SUM(AC84:AC85)</f>
        <v>0</v>
      </c>
      <c r="AD83" s="37">
        <f t="shared" si="198"/>
        <v>3755</v>
      </c>
      <c r="AE83" s="37">
        <f t="shared" ref="AE83:AF83" si="199">SUM(AE84:AE85)</f>
        <v>10649</v>
      </c>
      <c r="AF83" s="37">
        <f t="shared" si="199"/>
        <v>1113</v>
      </c>
      <c r="AG83" s="37">
        <f t="shared" ref="AG83:AH83" si="200">SUM(AG84:AG85)</f>
        <v>2899</v>
      </c>
      <c r="AH83" s="37">
        <f t="shared" si="200"/>
        <v>10015</v>
      </c>
      <c r="AI83" s="37">
        <f t="shared" ref="AI83:AJ83" si="201">SUM(AI84:AI85)</f>
        <v>5953</v>
      </c>
      <c r="AJ83" s="37">
        <f t="shared" si="201"/>
        <v>11869</v>
      </c>
      <c r="AK83" s="37">
        <f t="shared" ref="AK83" si="202">SUM(AK84:AK85)</f>
        <v>6435</v>
      </c>
      <c r="AL83" s="24"/>
      <c r="AM83" s="37">
        <f t="shared" si="173"/>
        <v>66383</v>
      </c>
      <c r="AN83" s="37">
        <f t="shared" si="174"/>
        <v>61096</v>
      </c>
      <c r="AO83" s="37">
        <f t="shared" si="175"/>
        <v>50742</v>
      </c>
      <c r="AP83" s="37">
        <f t="shared" si="171"/>
        <v>98691</v>
      </c>
      <c r="AQ83" s="37">
        <f t="shared" si="172"/>
        <v>75354</v>
      </c>
      <c r="AR83" s="37">
        <f t="shared" si="176"/>
        <v>45408</v>
      </c>
      <c r="AS83" s="37">
        <f t="shared" si="154"/>
        <v>10649</v>
      </c>
      <c r="AT83" s="37">
        <f t="shared" si="155"/>
        <v>5953</v>
      </c>
      <c r="AU83" s="37">
        <f t="shared" si="156"/>
        <v>6435</v>
      </c>
      <c r="AV83" s="68"/>
      <c r="AX83" s="113"/>
      <c r="AY83" s="113"/>
      <c r="AZ83" s="113"/>
      <c r="BA83" s="68"/>
      <c r="BB83" s="114"/>
      <c r="BC83" s="68"/>
      <c r="BD83" s="68"/>
      <c r="BE83" s="68"/>
    </row>
    <row r="84" spans="2:57" ht="12" customHeight="1" x14ac:dyDescent="0.2">
      <c r="B84" s="29"/>
      <c r="C84" s="30" t="s">
        <v>55</v>
      </c>
      <c r="D84" s="31"/>
      <c r="E84" s="31">
        <v>0</v>
      </c>
      <c r="F84" s="31"/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10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31">
        <v>0</v>
      </c>
      <c r="AJ84" s="31">
        <v>0</v>
      </c>
      <c r="AK84" s="31">
        <v>0</v>
      </c>
      <c r="AM84" s="31">
        <f t="shared" si="173"/>
        <v>0</v>
      </c>
      <c r="AN84" s="31">
        <f t="shared" si="174"/>
        <v>0</v>
      </c>
      <c r="AO84" s="31">
        <f t="shared" si="175"/>
        <v>0</v>
      </c>
      <c r="AP84" s="31">
        <f t="shared" si="171"/>
        <v>0</v>
      </c>
      <c r="AQ84" s="31">
        <f t="shared" si="172"/>
        <v>0</v>
      </c>
      <c r="AR84" s="31">
        <f t="shared" si="176"/>
        <v>0</v>
      </c>
      <c r="AS84" s="31">
        <f t="shared" si="154"/>
        <v>0</v>
      </c>
      <c r="AT84" s="31">
        <f t="shared" si="155"/>
        <v>0</v>
      </c>
      <c r="AU84" s="31">
        <f t="shared" si="156"/>
        <v>0</v>
      </c>
    </row>
    <row r="85" spans="2:57" ht="12" customHeight="1" x14ac:dyDescent="0.2">
      <c r="B85" s="29"/>
      <c r="C85" s="30" t="s">
        <v>56</v>
      </c>
      <c r="D85" s="31">
        <v>78277</v>
      </c>
      <c r="E85" s="31">
        <v>77361</v>
      </c>
      <c r="F85" s="31">
        <v>66103</v>
      </c>
      <c r="G85" s="31">
        <v>66383</v>
      </c>
      <c r="H85" s="31">
        <v>72502</v>
      </c>
      <c r="I85" s="31">
        <v>63265</v>
      </c>
      <c r="J85" s="31">
        <v>56406</v>
      </c>
      <c r="K85" s="31">
        <v>61096</v>
      </c>
      <c r="L85" s="31">
        <v>52981</v>
      </c>
      <c r="M85" s="31">
        <v>58235</v>
      </c>
      <c r="N85" s="31">
        <v>64503</v>
      </c>
      <c r="O85" s="31">
        <v>50742</v>
      </c>
      <c r="P85" s="31">
        <v>68284</v>
      </c>
      <c r="Q85" s="31">
        <v>69457</v>
      </c>
      <c r="R85" s="31">
        <v>102530</v>
      </c>
      <c r="S85" s="31">
        <v>98691</v>
      </c>
      <c r="T85" s="31">
        <v>115041</v>
      </c>
      <c r="U85" s="31">
        <v>115404</v>
      </c>
      <c r="V85" s="31">
        <v>100813</v>
      </c>
      <c r="W85" s="31">
        <v>75354</v>
      </c>
      <c r="X85" s="31">
        <v>64595</v>
      </c>
      <c r="Y85" s="31">
        <v>75212</v>
      </c>
      <c r="Z85" s="31">
        <v>93156</v>
      </c>
      <c r="AA85" s="31">
        <v>45408</v>
      </c>
      <c r="AB85" s="31">
        <v>33616</v>
      </c>
      <c r="AC85" s="31"/>
      <c r="AD85" s="31">
        <v>3755</v>
      </c>
      <c r="AE85" s="31">
        <v>10649</v>
      </c>
      <c r="AF85" s="31">
        <v>1113</v>
      </c>
      <c r="AG85" s="31">
        <v>2899</v>
      </c>
      <c r="AH85" s="31">
        <v>10015</v>
      </c>
      <c r="AI85" s="31">
        <v>5953</v>
      </c>
      <c r="AJ85" s="31">
        <v>11869</v>
      </c>
      <c r="AK85" s="31">
        <v>6435</v>
      </c>
      <c r="AM85" s="31">
        <f t="shared" si="173"/>
        <v>66383</v>
      </c>
      <c r="AN85" s="31">
        <f t="shared" si="174"/>
        <v>61096</v>
      </c>
      <c r="AO85" s="31">
        <f t="shared" si="175"/>
        <v>50742</v>
      </c>
      <c r="AP85" s="31">
        <f t="shared" si="171"/>
        <v>98691</v>
      </c>
      <c r="AQ85" s="31">
        <f t="shared" si="172"/>
        <v>75354</v>
      </c>
      <c r="AR85" s="31">
        <f t="shared" si="176"/>
        <v>45408</v>
      </c>
      <c r="AS85" s="31">
        <f t="shared" si="154"/>
        <v>10649</v>
      </c>
      <c r="AT85" s="31">
        <f t="shared" si="155"/>
        <v>5953</v>
      </c>
      <c r="AU85" s="31">
        <f t="shared" si="156"/>
        <v>6435</v>
      </c>
      <c r="AW85" s="113"/>
    </row>
    <row r="86" spans="2:57" s="33" customFormat="1" ht="12" customHeight="1" x14ac:dyDescent="0.2">
      <c r="B86" s="35"/>
      <c r="C86" s="36" t="s">
        <v>108</v>
      </c>
      <c r="D86" s="37">
        <f t="shared" ref="D86:F86" si="203">SUM(D87:D88)</f>
        <v>23974</v>
      </c>
      <c r="E86" s="37">
        <f t="shared" si="203"/>
        <v>28313</v>
      </c>
      <c r="F86" s="37">
        <f t="shared" si="203"/>
        <v>28545</v>
      </c>
      <c r="G86" s="37">
        <f>SUM(G87:G88)</f>
        <v>27540</v>
      </c>
      <c r="H86" s="37">
        <f t="shared" ref="H86:Q86" si="204">SUM(H87:H88)</f>
        <v>28206</v>
      </c>
      <c r="I86" s="37">
        <f t="shared" si="204"/>
        <v>22689</v>
      </c>
      <c r="J86" s="37">
        <f t="shared" si="204"/>
        <v>24822</v>
      </c>
      <c r="K86" s="37">
        <f t="shared" si="204"/>
        <v>22637</v>
      </c>
      <c r="L86" s="37">
        <f t="shared" si="204"/>
        <v>33830</v>
      </c>
      <c r="M86" s="37">
        <f t="shared" si="204"/>
        <v>47515</v>
      </c>
      <c r="N86" s="37">
        <f t="shared" si="204"/>
        <v>50887</v>
      </c>
      <c r="O86" s="37">
        <f t="shared" si="204"/>
        <v>32125</v>
      </c>
      <c r="P86" s="37">
        <f t="shared" si="204"/>
        <v>40118</v>
      </c>
      <c r="Q86" s="37">
        <f t="shared" si="204"/>
        <v>45248</v>
      </c>
      <c r="R86" s="37">
        <f t="shared" ref="R86:S86" si="205">SUM(R87:R88)</f>
        <v>36714</v>
      </c>
      <c r="S86" s="37">
        <f t="shared" si="205"/>
        <v>34949</v>
      </c>
      <c r="T86" s="37">
        <f t="shared" ref="T86:AB86" si="206">SUM(T87:T88)</f>
        <v>43748</v>
      </c>
      <c r="U86" s="37">
        <f t="shared" si="206"/>
        <v>35776</v>
      </c>
      <c r="V86" s="37">
        <f t="shared" si="206"/>
        <v>42330</v>
      </c>
      <c r="W86" s="37">
        <f t="shared" si="206"/>
        <v>48292</v>
      </c>
      <c r="X86" s="37">
        <f t="shared" si="206"/>
        <v>55800</v>
      </c>
      <c r="Y86" s="37">
        <f t="shared" si="206"/>
        <v>57527</v>
      </c>
      <c r="Z86" s="37">
        <f t="shared" si="206"/>
        <v>51384</v>
      </c>
      <c r="AA86" s="37">
        <f t="shared" si="206"/>
        <v>36525</v>
      </c>
      <c r="AB86" s="37">
        <f t="shared" si="206"/>
        <v>40387</v>
      </c>
      <c r="AC86" s="37">
        <f t="shared" ref="AC86:AD86" si="207">SUM(AC87:AC88)</f>
        <v>55519</v>
      </c>
      <c r="AD86" s="37">
        <f t="shared" si="207"/>
        <v>43622</v>
      </c>
      <c r="AE86" s="37">
        <f t="shared" ref="AE86:AI86" si="208">SUM(AE87:AE88)</f>
        <v>37313</v>
      </c>
      <c r="AF86" s="37">
        <f t="shared" si="208"/>
        <v>44895</v>
      </c>
      <c r="AG86" s="37">
        <f t="shared" si="208"/>
        <v>48385</v>
      </c>
      <c r="AH86" s="37">
        <f t="shared" si="208"/>
        <v>52454</v>
      </c>
      <c r="AI86" s="37">
        <f t="shared" si="208"/>
        <v>47729</v>
      </c>
      <c r="AJ86" s="37">
        <f t="shared" ref="AJ86:AK86" si="209">SUM(AJ87:AJ88)</f>
        <v>46860</v>
      </c>
      <c r="AK86" s="37">
        <f t="shared" si="209"/>
        <v>56883</v>
      </c>
      <c r="AL86" s="24"/>
      <c r="AM86" s="37">
        <f t="shared" si="173"/>
        <v>27540</v>
      </c>
      <c r="AN86" s="37">
        <f t="shared" si="174"/>
        <v>22637</v>
      </c>
      <c r="AO86" s="37">
        <f t="shared" si="175"/>
        <v>32125</v>
      </c>
      <c r="AP86" s="37">
        <f t="shared" si="171"/>
        <v>34949</v>
      </c>
      <c r="AQ86" s="37">
        <f t="shared" si="172"/>
        <v>48292</v>
      </c>
      <c r="AR86" s="37">
        <f t="shared" si="176"/>
        <v>36525</v>
      </c>
      <c r="AS86" s="37">
        <f t="shared" si="154"/>
        <v>37313</v>
      </c>
      <c r="AT86" s="37">
        <f t="shared" si="155"/>
        <v>47729</v>
      </c>
      <c r="AU86" s="37">
        <f t="shared" si="156"/>
        <v>56883</v>
      </c>
      <c r="AV86" s="68"/>
      <c r="AW86" s="68"/>
      <c r="AX86" s="68"/>
      <c r="AY86" s="113"/>
      <c r="AZ86" s="113"/>
      <c r="BA86" s="68"/>
      <c r="BB86" s="68"/>
      <c r="BC86" s="68"/>
      <c r="BD86" s="68"/>
      <c r="BE86" s="68"/>
    </row>
    <row r="87" spans="2:57" ht="12" customHeight="1" x14ac:dyDescent="0.2">
      <c r="B87" s="29"/>
      <c r="C87" s="30" t="s">
        <v>100</v>
      </c>
      <c r="D87" s="31">
        <v>572</v>
      </c>
      <c r="E87" s="31">
        <v>1809</v>
      </c>
      <c r="F87" s="31">
        <v>1288</v>
      </c>
      <c r="G87" s="31">
        <v>352</v>
      </c>
      <c r="H87" s="31">
        <v>501</v>
      </c>
      <c r="I87" s="31">
        <v>525</v>
      </c>
      <c r="J87" s="31">
        <v>971</v>
      </c>
      <c r="K87" s="31">
        <v>1807</v>
      </c>
      <c r="L87" s="31">
        <v>1314</v>
      </c>
      <c r="M87" s="31">
        <v>2019</v>
      </c>
      <c r="N87" s="31">
        <v>634</v>
      </c>
      <c r="O87" s="31">
        <v>2553</v>
      </c>
      <c r="P87" s="31">
        <v>1614</v>
      </c>
      <c r="Q87" s="31">
        <v>1334</v>
      </c>
      <c r="R87" s="31">
        <v>1123</v>
      </c>
      <c r="S87" s="31">
        <v>1220</v>
      </c>
      <c r="T87" s="31">
        <v>1154</v>
      </c>
      <c r="U87" s="31">
        <v>1985</v>
      </c>
      <c r="V87" s="31">
        <v>2168</v>
      </c>
      <c r="W87" s="31">
        <v>1934</v>
      </c>
      <c r="X87" s="31">
        <v>1224</v>
      </c>
      <c r="Y87" s="31">
        <v>1882</v>
      </c>
      <c r="Z87" s="31">
        <v>2165</v>
      </c>
      <c r="AA87" s="31">
        <v>3449</v>
      </c>
      <c r="AB87" s="31">
        <v>3353</v>
      </c>
      <c r="AC87" s="31">
        <v>4032</v>
      </c>
      <c r="AD87" s="31">
        <v>2403</v>
      </c>
      <c r="AE87" s="31">
        <v>1170</v>
      </c>
      <c r="AF87" s="31">
        <v>1400</v>
      </c>
      <c r="AG87" s="31">
        <v>3291</v>
      </c>
      <c r="AH87" s="31">
        <v>2186</v>
      </c>
      <c r="AI87" s="31">
        <v>2400</v>
      </c>
      <c r="AJ87" s="31">
        <v>1029</v>
      </c>
      <c r="AK87" s="31">
        <v>3883</v>
      </c>
      <c r="AM87" s="31">
        <f t="shared" si="173"/>
        <v>352</v>
      </c>
      <c r="AN87" s="31">
        <f t="shared" si="174"/>
        <v>1807</v>
      </c>
      <c r="AO87" s="31">
        <f t="shared" si="175"/>
        <v>2553</v>
      </c>
      <c r="AP87" s="31">
        <f t="shared" si="171"/>
        <v>1220</v>
      </c>
      <c r="AQ87" s="31">
        <f t="shared" si="172"/>
        <v>1934</v>
      </c>
      <c r="AR87" s="31">
        <f t="shared" si="176"/>
        <v>3449</v>
      </c>
      <c r="AS87" s="31">
        <f t="shared" si="154"/>
        <v>1170</v>
      </c>
      <c r="AT87" s="31">
        <f t="shared" si="155"/>
        <v>2400</v>
      </c>
      <c r="AU87" s="31">
        <f t="shared" si="156"/>
        <v>3883</v>
      </c>
      <c r="AW87" s="24"/>
      <c r="AX87" s="33"/>
    </row>
    <row r="88" spans="2:57" ht="12" customHeight="1" x14ac:dyDescent="0.2">
      <c r="B88" s="29"/>
      <c r="C88" s="30" t="s">
        <v>101</v>
      </c>
      <c r="D88" s="31">
        <v>23402</v>
      </c>
      <c r="E88" s="31">
        <v>26504</v>
      </c>
      <c r="F88" s="31">
        <v>27257</v>
      </c>
      <c r="G88" s="31">
        <v>27188</v>
      </c>
      <c r="H88" s="31">
        <v>27705</v>
      </c>
      <c r="I88" s="31">
        <v>22164</v>
      </c>
      <c r="J88" s="31">
        <v>23851</v>
      </c>
      <c r="K88" s="31">
        <v>20830</v>
      </c>
      <c r="L88" s="31">
        <v>32516</v>
      </c>
      <c r="M88" s="31">
        <v>45496</v>
      </c>
      <c r="N88" s="31">
        <v>50253</v>
      </c>
      <c r="O88" s="31">
        <v>29572</v>
      </c>
      <c r="P88" s="31">
        <v>38504</v>
      </c>
      <c r="Q88" s="31">
        <v>43914</v>
      </c>
      <c r="R88" s="31">
        <v>35591</v>
      </c>
      <c r="S88" s="31">
        <v>33729</v>
      </c>
      <c r="T88" s="31">
        <v>42594</v>
      </c>
      <c r="U88" s="31">
        <v>33791</v>
      </c>
      <c r="V88" s="31">
        <v>40162</v>
      </c>
      <c r="W88" s="31">
        <v>46358</v>
      </c>
      <c r="X88" s="31">
        <v>54576</v>
      </c>
      <c r="Y88" s="31">
        <v>55645</v>
      </c>
      <c r="Z88" s="31">
        <v>49219</v>
      </c>
      <c r="AA88" s="31">
        <v>33076</v>
      </c>
      <c r="AB88" s="31">
        <v>37034</v>
      </c>
      <c r="AC88" s="31">
        <v>51487</v>
      </c>
      <c r="AD88" s="31">
        <v>41219</v>
      </c>
      <c r="AE88" s="31">
        <v>36143</v>
      </c>
      <c r="AF88" s="31">
        <v>43495</v>
      </c>
      <c r="AG88" s="31">
        <v>45094</v>
      </c>
      <c r="AH88" s="31">
        <v>50268</v>
      </c>
      <c r="AI88" s="31">
        <v>45329</v>
      </c>
      <c r="AJ88" s="31">
        <v>45831</v>
      </c>
      <c r="AK88" s="31">
        <v>53000</v>
      </c>
      <c r="AM88" s="31">
        <f t="shared" si="173"/>
        <v>27188</v>
      </c>
      <c r="AN88" s="31">
        <f t="shared" si="174"/>
        <v>20830</v>
      </c>
      <c r="AO88" s="31">
        <f t="shared" si="175"/>
        <v>29572</v>
      </c>
      <c r="AP88" s="31">
        <f t="shared" si="171"/>
        <v>33729</v>
      </c>
      <c r="AQ88" s="31">
        <f t="shared" si="172"/>
        <v>46358</v>
      </c>
      <c r="AR88" s="31">
        <f t="shared" si="176"/>
        <v>33076</v>
      </c>
      <c r="AS88" s="31">
        <f t="shared" si="154"/>
        <v>36143</v>
      </c>
      <c r="AT88" s="31">
        <f t="shared" si="155"/>
        <v>45329</v>
      </c>
      <c r="AU88" s="31">
        <f t="shared" si="156"/>
        <v>53000</v>
      </c>
      <c r="AV88" s="33"/>
      <c r="BE88" s="33"/>
    </row>
    <row r="89" spans="2:57" ht="12" customHeight="1" x14ac:dyDescent="0.2">
      <c r="B89" s="29"/>
      <c r="C89" s="30" t="s">
        <v>102</v>
      </c>
      <c r="D89" s="31"/>
      <c r="F89" s="31"/>
      <c r="G89" s="31">
        <v>0</v>
      </c>
      <c r="H89" s="31">
        <v>0</v>
      </c>
      <c r="I89" s="31"/>
      <c r="J89" s="31">
        <v>0</v>
      </c>
      <c r="K89" s="31">
        <v>10320</v>
      </c>
      <c r="L89" s="31">
        <v>10320</v>
      </c>
      <c r="M89" s="31">
        <v>10320</v>
      </c>
      <c r="N89" s="31">
        <v>4622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/>
      <c r="Z89" s="31">
        <v>0</v>
      </c>
      <c r="AA89" s="31">
        <v>0</v>
      </c>
      <c r="AB89" s="31">
        <v>0</v>
      </c>
      <c r="AC89" s="31"/>
      <c r="AD89" s="31"/>
      <c r="AE89" s="31">
        <f t="shared" ref="AE89:AK89" si="210">SUM(AE90:AE91)</f>
        <v>3222</v>
      </c>
      <c r="AF89" s="31">
        <f t="shared" si="210"/>
        <v>8989</v>
      </c>
      <c r="AG89" s="31">
        <f t="shared" si="210"/>
        <v>5314</v>
      </c>
      <c r="AH89" s="31">
        <f t="shared" si="210"/>
        <v>2137</v>
      </c>
      <c r="AI89" s="31">
        <f t="shared" si="210"/>
        <v>1149</v>
      </c>
      <c r="AJ89" s="31">
        <f t="shared" si="210"/>
        <v>459</v>
      </c>
      <c r="AK89" s="31">
        <f t="shared" si="210"/>
        <v>230</v>
      </c>
      <c r="AM89" s="31">
        <f t="shared" si="173"/>
        <v>0</v>
      </c>
      <c r="AN89" s="31">
        <f t="shared" si="174"/>
        <v>10320</v>
      </c>
      <c r="AO89" s="31">
        <f t="shared" si="175"/>
        <v>0</v>
      </c>
      <c r="AP89" s="31">
        <f t="shared" si="171"/>
        <v>0</v>
      </c>
      <c r="AQ89" s="31">
        <f t="shared" si="172"/>
        <v>0</v>
      </c>
      <c r="AR89" s="31">
        <f t="shared" si="176"/>
        <v>0</v>
      </c>
      <c r="AS89" s="31">
        <f t="shared" si="154"/>
        <v>3222</v>
      </c>
      <c r="AT89" s="31">
        <f t="shared" si="155"/>
        <v>1149</v>
      </c>
      <c r="AU89" s="31">
        <f t="shared" si="156"/>
        <v>230</v>
      </c>
      <c r="AW89" s="33"/>
      <c r="AX89" s="113"/>
      <c r="AY89" s="113"/>
      <c r="AZ89" s="113"/>
    </row>
    <row r="90" spans="2:57" ht="12" customHeight="1" x14ac:dyDescent="0.2">
      <c r="B90" s="29"/>
      <c r="C90" s="30" t="s">
        <v>100</v>
      </c>
      <c r="D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>
        <v>6412</v>
      </c>
      <c r="AG90" s="31">
        <v>4274</v>
      </c>
      <c r="AH90" s="31">
        <v>2137</v>
      </c>
      <c r="AI90" s="31"/>
      <c r="AJ90" s="31"/>
      <c r="AK90" s="31"/>
      <c r="AM90" s="31"/>
      <c r="AN90" s="31"/>
      <c r="AO90" s="31"/>
      <c r="AP90" s="31"/>
      <c r="AQ90" s="31"/>
      <c r="AR90" s="31"/>
      <c r="AS90" s="31">
        <f t="shared" si="154"/>
        <v>0</v>
      </c>
      <c r="AT90" s="31">
        <f t="shared" si="155"/>
        <v>0</v>
      </c>
      <c r="AU90" s="31">
        <f t="shared" si="156"/>
        <v>0</v>
      </c>
      <c r="AX90" s="33"/>
      <c r="AY90" s="33"/>
    </row>
    <row r="91" spans="2:57" ht="12" customHeight="1" x14ac:dyDescent="0.2">
      <c r="B91" s="29"/>
      <c r="C91" s="30" t="s">
        <v>101</v>
      </c>
      <c r="D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>
        <v>3222</v>
      </c>
      <c r="AF91" s="31">
        <v>2577</v>
      </c>
      <c r="AG91" s="31">
        <v>1040</v>
      </c>
      <c r="AH91" s="31"/>
      <c r="AI91" s="31">
        <v>1149</v>
      </c>
      <c r="AJ91" s="31">
        <v>459</v>
      </c>
      <c r="AK91" s="31">
        <v>230</v>
      </c>
      <c r="AM91" s="31"/>
      <c r="AN91" s="31"/>
      <c r="AO91" s="31"/>
      <c r="AP91" s="31"/>
      <c r="AQ91" s="31"/>
      <c r="AR91" s="31"/>
      <c r="AS91" s="31">
        <f t="shared" si="154"/>
        <v>3222</v>
      </c>
      <c r="AT91" s="31">
        <f t="shared" si="155"/>
        <v>1149</v>
      </c>
      <c r="AU91" s="31">
        <f t="shared" si="156"/>
        <v>230</v>
      </c>
    </row>
    <row r="92" spans="2:57" s="113" customFormat="1" ht="12" customHeight="1" x14ac:dyDescent="0.2">
      <c r="B92" s="111"/>
      <c r="C92" s="112" t="s">
        <v>287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>
        <v>5766</v>
      </c>
      <c r="AD92" s="46">
        <v>3660</v>
      </c>
      <c r="AE92" s="46">
        <v>0</v>
      </c>
      <c r="AF92" s="46"/>
      <c r="AG92" s="46"/>
      <c r="AH92" s="46"/>
      <c r="AI92" s="46"/>
      <c r="AJ92" s="46"/>
      <c r="AK92" s="46"/>
      <c r="AL92" s="24"/>
      <c r="AM92" s="46"/>
      <c r="AN92" s="46"/>
      <c r="AO92" s="46"/>
      <c r="AP92" s="46"/>
      <c r="AQ92" s="46"/>
      <c r="AR92" s="46"/>
      <c r="AS92" s="46">
        <f t="shared" si="154"/>
        <v>0</v>
      </c>
      <c r="AT92" s="46">
        <f t="shared" si="155"/>
        <v>0</v>
      </c>
      <c r="AU92" s="46">
        <f t="shared" si="156"/>
        <v>0</v>
      </c>
      <c r="AV92" s="68"/>
      <c r="BA92" s="68"/>
      <c r="BB92" s="68"/>
      <c r="BC92" s="68"/>
      <c r="BD92" s="114"/>
      <c r="BE92" s="114"/>
    </row>
    <row r="93" spans="2:57" ht="12" customHeight="1" x14ac:dyDescent="0.2">
      <c r="B93" s="29"/>
      <c r="C93" s="27" t="s">
        <v>109</v>
      </c>
      <c r="D93" s="28"/>
      <c r="E93" s="31">
        <v>583</v>
      </c>
      <c r="F93" s="28">
        <v>755</v>
      </c>
      <c r="G93" s="28">
        <v>617</v>
      </c>
      <c r="H93" s="28">
        <v>978</v>
      </c>
      <c r="I93" s="28">
        <v>1164</v>
      </c>
      <c r="J93" s="28">
        <v>1268</v>
      </c>
      <c r="K93" s="28">
        <v>1099</v>
      </c>
      <c r="L93" s="28">
        <v>1201</v>
      </c>
      <c r="M93" s="28">
        <v>1289</v>
      </c>
      <c r="N93" s="28">
        <v>1302</v>
      </c>
      <c r="O93" s="28">
        <v>1392</v>
      </c>
      <c r="P93" s="28">
        <v>1008</v>
      </c>
      <c r="Q93" s="28">
        <v>501</v>
      </c>
      <c r="R93" s="28">
        <v>23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1563</v>
      </c>
      <c r="AA93" s="28">
        <v>1511</v>
      </c>
      <c r="AB93" s="28">
        <v>678</v>
      </c>
      <c r="AC93" s="28">
        <v>1163</v>
      </c>
      <c r="AD93" s="28">
        <v>2048</v>
      </c>
      <c r="AE93" s="28">
        <v>2424</v>
      </c>
      <c r="AF93" s="28">
        <v>595</v>
      </c>
      <c r="AG93" s="28">
        <v>0</v>
      </c>
      <c r="AH93" s="28">
        <v>0</v>
      </c>
      <c r="AI93" s="28">
        <v>2291</v>
      </c>
      <c r="AJ93" s="28">
        <v>0</v>
      </c>
      <c r="AK93" s="28">
        <v>0</v>
      </c>
      <c r="AM93" s="28">
        <f t="shared" si="173"/>
        <v>617</v>
      </c>
      <c r="AN93" s="28">
        <f t="shared" si="174"/>
        <v>1099</v>
      </c>
      <c r="AO93" s="28">
        <f t="shared" si="175"/>
        <v>1392</v>
      </c>
      <c r="AP93" s="28">
        <f t="shared" si="171"/>
        <v>0</v>
      </c>
      <c r="AQ93" s="28">
        <f t="shared" si="172"/>
        <v>0</v>
      </c>
      <c r="AR93" s="28">
        <f t="shared" ref="AR93:AR102" si="211">AA93</f>
        <v>1511</v>
      </c>
      <c r="AS93" s="28">
        <f t="shared" si="154"/>
        <v>2424</v>
      </c>
      <c r="AT93" s="28">
        <f t="shared" si="155"/>
        <v>2291</v>
      </c>
      <c r="AU93" s="28">
        <f t="shared" si="156"/>
        <v>0</v>
      </c>
      <c r="AX93" s="113"/>
      <c r="AY93" s="113"/>
      <c r="AZ93" s="113"/>
      <c r="BB93" s="113"/>
    </row>
    <row r="94" spans="2:57" ht="12" customHeight="1" x14ac:dyDescent="0.2">
      <c r="B94" s="26"/>
      <c r="C94" s="27" t="s">
        <v>110</v>
      </c>
      <c r="D94" s="28">
        <v>3697</v>
      </c>
      <c r="E94" s="28">
        <v>4532</v>
      </c>
      <c r="F94" s="28">
        <v>3968</v>
      </c>
      <c r="G94" s="28">
        <v>4445</v>
      </c>
      <c r="H94" s="28">
        <v>6726</v>
      </c>
      <c r="I94" s="28">
        <v>5542</v>
      </c>
      <c r="J94" s="28">
        <v>4417</v>
      </c>
      <c r="K94" s="28">
        <v>3966</v>
      </c>
      <c r="L94" s="28">
        <v>3437</v>
      </c>
      <c r="M94" s="28">
        <v>6165</v>
      </c>
      <c r="N94" s="28">
        <v>4971</v>
      </c>
      <c r="O94" s="28">
        <v>3935</v>
      </c>
      <c r="P94" s="28">
        <v>2944</v>
      </c>
      <c r="Q94" s="28">
        <v>4629</v>
      </c>
      <c r="R94" s="28">
        <v>3442</v>
      </c>
      <c r="S94" s="28">
        <v>3254</v>
      </c>
      <c r="T94" s="28">
        <v>5691</v>
      </c>
      <c r="U94" s="28">
        <v>8592</v>
      </c>
      <c r="V94" s="28">
        <v>6490</v>
      </c>
      <c r="W94" s="28">
        <v>7330</v>
      </c>
      <c r="X94" s="28">
        <v>9011</v>
      </c>
      <c r="Y94" s="28">
        <v>5473</v>
      </c>
      <c r="Z94" s="28">
        <v>12884</v>
      </c>
      <c r="AA94" s="28">
        <v>7970</v>
      </c>
      <c r="AB94" s="28">
        <v>12006</v>
      </c>
      <c r="AC94" s="28">
        <v>9172</v>
      </c>
      <c r="AD94" s="28">
        <v>8760</v>
      </c>
      <c r="AE94" s="28">
        <v>9971</v>
      </c>
      <c r="AF94" s="28">
        <v>11411</v>
      </c>
      <c r="AG94" s="28">
        <v>6615</v>
      </c>
      <c r="AH94" s="28">
        <v>10150</v>
      </c>
      <c r="AI94" s="28">
        <v>9558</v>
      </c>
      <c r="AJ94" s="28">
        <v>14270</v>
      </c>
      <c r="AK94" s="28">
        <v>9298</v>
      </c>
      <c r="AM94" s="28">
        <f t="shared" si="173"/>
        <v>4445</v>
      </c>
      <c r="AN94" s="28">
        <f t="shared" si="174"/>
        <v>3966</v>
      </c>
      <c r="AO94" s="28">
        <f t="shared" si="175"/>
        <v>3935</v>
      </c>
      <c r="AP94" s="28">
        <f t="shared" si="171"/>
        <v>3254</v>
      </c>
      <c r="AQ94" s="28">
        <f t="shared" si="172"/>
        <v>7330</v>
      </c>
      <c r="AR94" s="28">
        <f t="shared" si="211"/>
        <v>7970</v>
      </c>
      <c r="AS94" s="28">
        <f t="shared" si="154"/>
        <v>9971</v>
      </c>
      <c r="AT94" s="28">
        <f t="shared" si="155"/>
        <v>9558</v>
      </c>
      <c r="AU94" s="28">
        <f t="shared" si="156"/>
        <v>9298</v>
      </c>
      <c r="AY94" s="33"/>
    </row>
    <row r="95" spans="2:57" s="33" customFormat="1" ht="12" customHeight="1" x14ac:dyDescent="0.2">
      <c r="B95" s="35"/>
      <c r="C95" s="36" t="s">
        <v>111</v>
      </c>
      <c r="D95" s="37">
        <f t="shared" ref="D95:F95" si="212">D96+D97</f>
        <v>6381</v>
      </c>
      <c r="E95" s="37">
        <f t="shared" si="212"/>
        <v>5324</v>
      </c>
      <c r="F95" s="37">
        <f t="shared" si="212"/>
        <v>4194</v>
      </c>
      <c r="G95" s="37">
        <f>G96+G97</f>
        <v>8893</v>
      </c>
      <c r="H95" s="37">
        <f t="shared" ref="H95:Q95" si="213">H96+H97</f>
        <v>5453</v>
      </c>
      <c r="I95" s="37">
        <f t="shared" si="213"/>
        <v>4502</v>
      </c>
      <c r="J95" s="37">
        <f t="shared" si="213"/>
        <v>6209</v>
      </c>
      <c r="K95" s="37">
        <f t="shared" si="213"/>
        <v>7554</v>
      </c>
      <c r="L95" s="37">
        <f t="shared" si="213"/>
        <v>6035</v>
      </c>
      <c r="M95" s="37">
        <f t="shared" si="213"/>
        <v>4146</v>
      </c>
      <c r="N95" s="37">
        <f t="shared" si="213"/>
        <v>5492</v>
      </c>
      <c r="O95" s="37">
        <f t="shared" si="213"/>
        <v>9946</v>
      </c>
      <c r="P95" s="37">
        <f t="shared" si="213"/>
        <v>6168</v>
      </c>
      <c r="Q95" s="37">
        <f t="shared" si="213"/>
        <v>28525</v>
      </c>
      <c r="R95" s="37">
        <f t="shared" ref="R95:S95" si="214">R96+R97</f>
        <v>8959</v>
      </c>
      <c r="S95" s="37">
        <f t="shared" si="214"/>
        <v>10093</v>
      </c>
      <c r="T95" s="37">
        <f t="shared" ref="T95:AB95" si="215">T96+T97</f>
        <v>6389</v>
      </c>
      <c r="U95" s="37">
        <f t="shared" si="215"/>
        <v>11975</v>
      </c>
      <c r="V95" s="37">
        <f t="shared" si="215"/>
        <v>5700</v>
      </c>
      <c r="W95" s="37">
        <f t="shared" si="215"/>
        <v>9717</v>
      </c>
      <c r="X95" s="37">
        <f t="shared" si="215"/>
        <v>10804</v>
      </c>
      <c r="Y95" s="37">
        <f t="shared" si="215"/>
        <v>24191</v>
      </c>
      <c r="Z95" s="37">
        <f t="shared" si="215"/>
        <v>8736</v>
      </c>
      <c r="AA95" s="37">
        <f t="shared" si="215"/>
        <v>9852</v>
      </c>
      <c r="AB95" s="37">
        <f t="shared" si="215"/>
        <v>17857</v>
      </c>
      <c r="AC95" s="37">
        <f t="shared" ref="AC95:AD95" si="216">AC96+AC97</f>
        <v>16916</v>
      </c>
      <c r="AD95" s="37">
        <f t="shared" si="216"/>
        <v>9931</v>
      </c>
      <c r="AE95" s="37">
        <f t="shared" ref="AE95:AI95" si="217">AE96+AE97</f>
        <v>9587</v>
      </c>
      <c r="AF95" s="37">
        <f t="shared" si="217"/>
        <v>10476</v>
      </c>
      <c r="AG95" s="37">
        <f t="shared" si="217"/>
        <v>43768</v>
      </c>
      <c r="AH95" s="37">
        <f t="shared" si="217"/>
        <v>10542</v>
      </c>
      <c r="AI95" s="37">
        <f t="shared" si="217"/>
        <v>14690</v>
      </c>
      <c r="AJ95" s="37">
        <f t="shared" ref="AJ95:AK95" si="218">AJ96+AJ97</f>
        <v>10580</v>
      </c>
      <c r="AK95" s="37">
        <f t="shared" si="218"/>
        <v>47722</v>
      </c>
      <c r="AL95" s="24"/>
      <c r="AM95" s="37">
        <f t="shared" si="173"/>
        <v>8893</v>
      </c>
      <c r="AN95" s="37">
        <f t="shared" si="174"/>
        <v>7554</v>
      </c>
      <c r="AO95" s="37">
        <f t="shared" si="175"/>
        <v>9946</v>
      </c>
      <c r="AP95" s="37">
        <f t="shared" si="171"/>
        <v>10093</v>
      </c>
      <c r="AQ95" s="37">
        <f t="shared" si="172"/>
        <v>9717</v>
      </c>
      <c r="AR95" s="37">
        <f t="shared" si="211"/>
        <v>9852</v>
      </c>
      <c r="AS95" s="37">
        <f t="shared" si="154"/>
        <v>9587</v>
      </c>
      <c r="AT95" s="37">
        <f t="shared" si="155"/>
        <v>14690</v>
      </c>
      <c r="AU95" s="37">
        <f t="shared" si="156"/>
        <v>47722</v>
      </c>
      <c r="AV95" s="68"/>
      <c r="AX95" s="68"/>
      <c r="AY95" s="68"/>
      <c r="AZ95" s="68"/>
      <c r="BA95" s="68"/>
      <c r="BB95" s="68"/>
      <c r="BC95" s="68"/>
      <c r="BD95" s="68"/>
      <c r="BE95" s="68"/>
    </row>
    <row r="96" spans="2:57" ht="12" customHeight="1" x14ac:dyDescent="0.2">
      <c r="B96" s="29"/>
      <c r="C96" s="30" t="s">
        <v>100</v>
      </c>
      <c r="D96" s="31"/>
      <c r="E96" s="31">
        <v>0</v>
      </c>
      <c r="F96" s="31"/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117</v>
      </c>
      <c r="N96" s="31">
        <v>0</v>
      </c>
      <c r="O96" s="31">
        <v>0</v>
      </c>
      <c r="P96" s="31">
        <v>0</v>
      </c>
      <c r="Q96" s="31">
        <v>2700</v>
      </c>
      <c r="R96" s="31">
        <v>0</v>
      </c>
      <c r="S96" s="31">
        <v>372</v>
      </c>
      <c r="T96" s="31">
        <v>116</v>
      </c>
      <c r="U96" s="31">
        <v>797</v>
      </c>
      <c r="V96" s="31">
        <v>39</v>
      </c>
      <c r="W96" s="31">
        <v>0</v>
      </c>
      <c r="X96" s="31">
        <v>0</v>
      </c>
      <c r="Y96" s="31">
        <v>4973</v>
      </c>
      <c r="Z96" s="31">
        <v>1947</v>
      </c>
      <c r="AA96" s="31">
        <v>0</v>
      </c>
      <c r="AB96" s="31">
        <v>6319</v>
      </c>
      <c r="AC96" s="31">
        <v>1080</v>
      </c>
      <c r="AD96" s="31">
        <v>230</v>
      </c>
      <c r="AE96" s="31">
        <v>760</v>
      </c>
      <c r="AF96" s="31">
        <v>0</v>
      </c>
      <c r="AG96" s="31">
        <v>2160</v>
      </c>
      <c r="AH96" s="31">
        <v>198</v>
      </c>
      <c r="AI96" s="31">
        <v>58</v>
      </c>
      <c r="AJ96" s="31">
        <v>0</v>
      </c>
      <c r="AK96" s="31">
        <v>4401</v>
      </c>
      <c r="AM96" s="31">
        <f t="shared" si="173"/>
        <v>0</v>
      </c>
      <c r="AN96" s="31">
        <f t="shared" si="174"/>
        <v>0</v>
      </c>
      <c r="AO96" s="31">
        <f t="shared" si="175"/>
        <v>0</v>
      </c>
      <c r="AP96" s="31">
        <f t="shared" si="171"/>
        <v>372</v>
      </c>
      <c r="AQ96" s="31">
        <f t="shared" si="172"/>
        <v>0</v>
      </c>
      <c r="AR96" s="31">
        <f t="shared" si="211"/>
        <v>0</v>
      </c>
      <c r="AS96" s="31">
        <f t="shared" si="154"/>
        <v>760</v>
      </c>
      <c r="AT96" s="31">
        <f t="shared" si="155"/>
        <v>58</v>
      </c>
      <c r="AU96" s="31">
        <f t="shared" si="156"/>
        <v>4401</v>
      </c>
      <c r="AX96" s="113"/>
      <c r="AY96" s="113"/>
      <c r="AZ96" s="113"/>
    </row>
    <row r="97" spans="2:57" ht="12" customHeight="1" x14ac:dyDescent="0.2">
      <c r="B97" s="29"/>
      <c r="C97" s="30" t="s">
        <v>101</v>
      </c>
      <c r="D97" s="31">
        <v>6381</v>
      </c>
      <c r="E97" s="31">
        <v>5324</v>
      </c>
      <c r="F97" s="31">
        <v>4194</v>
      </c>
      <c r="G97" s="31">
        <v>8893</v>
      </c>
      <c r="H97" s="31">
        <v>5453</v>
      </c>
      <c r="I97" s="31">
        <v>4502</v>
      </c>
      <c r="J97" s="31">
        <v>6209</v>
      </c>
      <c r="K97" s="31">
        <v>7554</v>
      </c>
      <c r="L97" s="31">
        <v>6035</v>
      </c>
      <c r="M97" s="31">
        <v>4029</v>
      </c>
      <c r="N97" s="31">
        <v>5492</v>
      </c>
      <c r="O97" s="31">
        <v>9946</v>
      </c>
      <c r="P97" s="31">
        <v>6168</v>
      </c>
      <c r="Q97" s="31">
        <v>25825</v>
      </c>
      <c r="R97" s="31">
        <v>8959</v>
      </c>
      <c r="S97" s="31">
        <v>9721</v>
      </c>
      <c r="T97" s="31">
        <v>6273</v>
      </c>
      <c r="U97" s="31">
        <v>11178</v>
      </c>
      <c r="V97" s="31">
        <v>5661</v>
      </c>
      <c r="W97" s="31">
        <v>9717</v>
      </c>
      <c r="X97" s="31">
        <v>10804</v>
      </c>
      <c r="Y97" s="31">
        <v>19218</v>
      </c>
      <c r="Z97" s="31">
        <v>6789</v>
      </c>
      <c r="AA97" s="31">
        <v>9852</v>
      </c>
      <c r="AB97" s="31">
        <v>11538</v>
      </c>
      <c r="AC97" s="31">
        <v>15836</v>
      </c>
      <c r="AD97" s="31">
        <v>9701</v>
      </c>
      <c r="AE97" s="31">
        <v>8827</v>
      </c>
      <c r="AF97" s="31">
        <v>10476</v>
      </c>
      <c r="AG97" s="31">
        <v>41608</v>
      </c>
      <c r="AH97" s="31">
        <v>10344</v>
      </c>
      <c r="AI97" s="31">
        <v>14632</v>
      </c>
      <c r="AJ97" s="31">
        <v>10580</v>
      </c>
      <c r="AK97" s="31">
        <v>43321</v>
      </c>
      <c r="AM97" s="31">
        <f t="shared" si="173"/>
        <v>8893</v>
      </c>
      <c r="AN97" s="31">
        <f t="shared" si="174"/>
        <v>7554</v>
      </c>
      <c r="AO97" s="31">
        <f t="shared" si="175"/>
        <v>9946</v>
      </c>
      <c r="AP97" s="31">
        <f t="shared" si="171"/>
        <v>9721</v>
      </c>
      <c r="AQ97" s="31">
        <f t="shared" si="172"/>
        <v>9717</v>
      </c>
      <c r="AR97" s="31">
        <f t="shared" si="211"/>
        <v>9852</v>
      </c>
      <c r="AS97" s="31">
        <f t="shared" si="154"/>
        <v>8827</v>
      </c>
      <c r="AT97" s="31">
        <f t="shared" si="155"/>
        <v>14632</v>
      </c>
      <c r="AU97" s="31">
        <f t="shared" si="156"/>
        <v>43321</v>
      </c>
      <c r="AV97" s="33"/>
      <c r="AX97" s="113"/>
      <c r="AY97" s="113"/>
      <c r="AZ97" s="113"/>
    </row>
    <row r="98" spans="2:57" ht="12" customHeight="1" x14ac:dyDescent="0.2">
      <c r="B98" s="29"/>
      <c r="C98" s="30" t="s">
        <v>193</v>
      </c>
      <c r="D98" s="31"/>
      <c r="E98" s="31"/>
      <c r="F98" s="31"/>
      <c r="G98" s="31">
        <v>551</v>
      </c>
      <c r="H98" s="31">
        <v>695</v>
      </c>
      <c r="I98" s="31">
        <v>1346</v>
      </c>
      <c r="J98" s="31">
        <v>1479</v>
      </c>
      <c r="K98" s="31">
        <v>1465</v>
      </c>
      <c r="L98" s="31">
        <v>1346</v>
      </c>
      <c r="M98" s="31">
        <v>1244</v>
      </c>
      <c r="N98" s="31">
        <v>1100</v>
      </c>
      <c r="O98" s="31">
        <v>1383</v>
      </c>
      <c r="P98" s="31">
        <v>1381</v>
      </c>
      <c r="Q98" s="31">
        <v>1274</v>
      </c>
      <c r="R98" s="31">
        <v>1263</v>
      </c>
      <c r="S98" s="31">
        <v>1551</v>
      </c>
      <c r="T98" s="31">
        <v>2195</v>
      </c>
      <c r="U98" s="31">
        <v>2204</v>
      </c>
      <c r="V98" s="31">
        <v>2388</v>
      </c>
      <c r="W98" s="31">
        <v>2366</v>
      </c>
      <c r="X98" s="31">
        <v>2366</v>
      </c>
      <c r="Y98" s="31">
        <v>2203</v>
      </c>
      <c r="Z98" s="31">
        <v>1999</v>
      </c>
      <c r="AA98" s="31">
        <v>3097</v>
      </c>
      <c r="AB98" s="31">
        <v>3097</v>
      </c>
      <c r="AC98" s="31">
        <v>3763</v>
      </c>
      <c r="AD98" s="31">
        <v>3498</v>
      </c>
      <c r="AE98" s="31">
        <v>4354</v>
      </c>
      <c r="AF98" s="31">
        <v>4297</v>
      </c>
      <c r="AG98" s="31">
        <v>4452</v>
      </c>
      <c r="AH98" s="31">
        <v>4446</v>
      </c>
      <c r="AI98" s="31">
        <v>4444</v>
      </c>
      <c r="AJ98" s="31">
        <v>4411</v>
      </c>
      <c r="AK98" s="31">
        <v>4626</v>
      </c>
      <c r="AM98" s="31">
        <f t="shared" si="173"/>
        <v>551</v>
      </c>
      <c r="AN98" s="31">
        <f t="shared" si="174"/>
        <v>1465</v>
      </c>
      <c r="AO98" s="31">
        <f t="shared" si="175"/>
        <v>1383</v>
      </c>
      <c r="AP98" s="31">
        <f t="shared" si="171"/>
        <v>1551</v>
      </c>
      <c r="AQ98" s="31">
        <f t="shared" si="172"/>
        <v>2366</v>
      </c>
      <c r="AR98" s="31">
        <f t="shared" si="211"/>
        <v>3097</v>
      </c>
      <c r="AS98" s="31">
        <f t="shared" si="154"/>
        <v>4354</v>
      </c>
      <c r="AT98" s="31">
        <f t="shared" si="155"/>
        <v>4444</v>
      </c>
      <c r="AU98" s="31">
        <f t="shared" si="156"/>
        <v>4626</v>
      </c>
      <c r="AW98" s="113"/>
      <c r="BB98" s="114"/>
    </row>
    <row r="99" spans="2:57" ht="12" customHeight="1" x14ac:dyDescent="0.2">
      <c r="B99" s="26"/>
      <c r="C99" s="27" t="s">
        <v>112</v>
      </c>
      <c r="D99" s="28">
        <v>5261</v>
      </c>
      <c r="E99" s="28">
        <v>5698</v>
      </c>
      <c r="F99" s="28">
        <v>5934</v>
      </c>
      <c r="G99" s="28">
        <v>7381</v>
      </c>
      <c r="H99" s="28">
        <v>5059</v>
      </c>
      <c r="I99" s="28">
        <v>6123</v>
      </c>
      <c r="J99" s="28">
        <v>6174</v>
      </c>
      <c r="K99" s="28">
        <v>4924</v>
      </c>
      <c r="L99" s="28">
        <v>4764</v>
      </c>
      <c r="M99" s="28">
        <v>6863</v>
      </c>
      <c r="N99" s="28">
        <v>6925</v>
      </c>
      <c r="O99" s="28">
        <v>7151</v>
      </c>
      <c r="P99" s="28">
        <v>5257</v>
      </c>
      <c r="Q99" s="28">
        <v>4632</v>
      </c>
      <c r="R99" s="28">
        <v>3683</v>
      </c>
      <c r="S99" s="28">
        <v>4159</v>
      </c>
      <c r="T99" s="28">
        <v>6390</v>
      </c>
      <c r="U99" s="28">
        <v>6114</v>
      </c>
      <c r="V99" s="28">
        <v>4850</v>
      </c>
      <c r="W99" s="28">
        <v>5113</v>
      </c>
      <c r="X99" s="28">
        <v>6753</v>
      </c>
      <c r="Y99" s="28">
        <v>8251</v>
      </c>
      <c r="Z99" s="28">
        <v>10033</v>
      </c>
      <c r="AA99" s="28">
        <v>11178</v>
      </c>
      <c r="AB99" s="28">
        <v>8343</v>
      </c>
      <c r="AC99" s="28">
        <v>10590</v>
      </c>
      <c r="AD99" s="28">
        <v>10376</v>
      </c>
      <c r="AE99" s="28">
        <v>10886</v>
      </c>
      <c r="AF99" s="28">
        <v>8516</v>
      </c>
      <c r="AG99" s="28">
        <v>9613</v>
      </c>
      <c r="AH99" s="28">
        <v>10003</v>
      </c>
      <c r="AI99" s="28">
        <v>12100.000000000124</v>
      </c>
      <c r="AJ99" s="28">
        <v>10825</v>
      </c>
      <c r="AK99" s="28">
        <v>15779</v>
      </c>
      <c r="AM99" s="28">
        <f t="shared" si="173"/>
        <v>7381</v>
      </c>
      <c r="AN99" s="28">
        <f t="shared" si="174"/>
        <v>4924</v>
      </c>
      <c r="AO99" s="28">
        <f t="shared" si="175"/>
        <v>7151</v>
      </c>
      <c r="AP99" s="28">
        <f t="shared" si="171"/>
        <v>4159</v>
      </c>
      <c r="AQ99" s="28">
        <f t="shared" si="172"/>
        <v>5113</v>
      </c>
      <c r="AR99" s="28">
        <f t="shared" si="211"/>
        <v>11178</v>
      </c>
      <c r="AS99" s="28">
        <f t="shared" si="154"/>
        <v>10886</v>
      </c>
      <c r="AT99" s="28">
        <f t="shared" si="155"/>
        <v>12100.000000000124</v>
      </c>
      <c r="AU99" s="28">
        <f t="shared" si="156"/>
        <v>15779</v>
      </c>
    </row>
    <row r="100" spans="2:57" ht="12" customHeight="1" x14ac:dyDescent="0.2">
      <c r="B100" s="26"/>
      <c r="C100" s="27" t="s">
        <v>113</v>
      </c>
      <c r="D100" s="28">
        <v>1123</v>
      </c>
      <c r="E100" s="28">
        <v>1457</v>
      </c>
      <c r="F100" s="28">
        <v>2283</v>
      </c>
      <c r="G100" s="28">
        <v>3973</v>
      </c>
      <c r="H100" s="28">
        <v>4148</v>
      </c>
      <c r="I100" s="28">
        <v>4276</v>
      </c>
      <c r="J100" s="28">
        <v>7806</v>
      </c>
      <c r="K100" s="28">
        <v>14138</v>
      </c>
      <c r="L100" s="28">
        <v>14319</v>
      </c>
      <c r="M100" s="28">
        <v>14898</v>
      </c>
      <c r="N100" s="28">
        <v>14339</v>
      </c>
      <c r="O100" s="28">
        <v>12762</v>
      </c>
      <c r="P100" s="28">
        <v>11506</v>
      </c>
      <c r="Q100" s="28">
        <v>9931</v>
      </c>
      <c r="R100" s="28">
        <v>7392</v>
      </c>
      <c r="S100" s="28">
        <v>6042</v>
      </c>
      <c r="T100" s="28">
        <v>6811</v>
      </c>
      <c r="U100" s="28">
        <v>7712</v>
      </c>
      <c r="V100" s="28">
        <v>8173</v>
      </c>
      <c r="W100" s="28">
        <v>8950</v>
      </c>
      <c r="X100" s="28">
        <v>9632</v>
      </c>
      <c r="Y100" s="28">
        <v>9096</v>
      </c>
      <c r="Z100" s="28">
        <v>9715</v>
      </c>
      <c r="AA100" s="28">
        <v>9277</v>
      </c>
      <c r="AB100" s="28">
        <v>9340</v>
      </c>
      <c r="AC100" s="28">
        <v>10890</v>
      </c>
      <c r="AD100" s="28">
        <v>10646</v>
      </c>
      <c r="AE100" s="28">
        <v>13541</v>
      </c>
      <c r="AF100" s="28">
        <v>12695</v>
      </c>
      <c r="AG100" s="28">
        <v>12895</v>
      </c>
      <c r="AH100" s="28">
        <v>19138</v>
      </c>
      <c r="AI100" s="28">
        <v>28632</v>
      </c>
      <c r="AJ100" s="28">
        <v>27839</v>
      </c>
      <c r="AK100" s="28">
        <v>29326</v>
      </c>
      <c r="AM100" s="28">
        <f t="shared" si="173"/>
        <v>3973</v>
      </c>
      <c r="AN100" s="28">
        <f t="shared" si="174"/>
        <v>14138</v>
      </c>
      <c r="AO100" s="28">
        <f t="shared" si="175"/>
        <v>12762</v>
      </c>
      <c r="AP100" s="28">
        <f t="shared" si="171"/>
        <v>6042</v>
      </c>
      <c r="AQ100" s="28">
        <f t="shared" si="172"/>
        <v>8950</v>
      </c>
      <c r="AR100" s="28">
        <f t="shared" si="211"/>
        <v>9277</v>
      </c>
      <c r="AS100" s="28">
        <f t="shared" si="154"/>
        <v>13541</v>
      </c>
      <c r="AT100" s="28">
        <f t="shared" si="155"/>
        <v>28632</v>
      </c>
      <c r="AU100" s="28">
        <f t="shared" si="156"/>
        <v>29326</v>
      </c>
      <c r="AW100" s="24"/>
      <c r="AX100" s="113"/>
      <c r="AY100" s="113"/>
      <c r="AZ100" s="113"/>
    </row>
    <row r="101" spans="2:57" ht="12" customHeight="1" x14ac:dyDescent="0.2">
      <c r="B101" s="26"/>
      <c r="C101" s="27" t="s">
        <v>114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5056</v>
      </c>
      <c r="AF101" s="32">
        <v>5056</v>
      </c>
      <c r="AG101" s="32">
        <v>5056</v>
      </c>
      <c r="AH101" s="32">
        <v>5056</v>
      </c>
      <c r="AI101" s="32">
        <v>0</v>
      </c>
      <c r="AJ101" s="32">
        <v>0</v>
      </c>
      <c r="AK101" s="32">
        <v>0</v>
      </c>
      <c r="AM101" s="32">
        <f t="shared" si="173"/>
        <v>0</v>
      </c>
      <c r="AN101" s="32">
        <f t="shared" si="174"/>
        <v>0</v>
      </c>
      <c r="AO101" s="32">
        <f t="shared" si="175"/>
        <v>0</v>
      </c>
      <c r="AP101" s="32">
        <f t="shared" si="171"/>
        <v>0</v>
      </c>
      <c r="AQ101" s="32">
        <f t="shared" si="172"/>
        <v>0</v>
      </c>
      <c r="AR101" s="32">
        <f t="shared" si="211"/>
        <v>0</v>
      </c>
      <c r="AS101" s="32">
        <f t="shared" si="154"/>
        <v>5056</v>
      </c>
      <c r="AT101" s="32">
        <f t="shared" si="155"/>
        <v>0</v>
      </c>
      <c r="AU101" s="32">
        <f t="shared" si="156"/>
        <v>0</v>
      </c>
      <c r="AW101" s="33"/>
      <c r="AX101" s="113"/>
      <c r="AY101" s="113"/>
    </row>
    <row r="102" spans="2:57" ht="12" customHeight="1" x14ac:dyDescent="0.2">
      <c r="B102" s="144" t="s">
        <v>115</v>
      </c>
      <c r="C102" s="144"/>
      <c r="D102" s="34">
        <f t="shared" ref="D102:Q102" si="219">SUM(D52,D66)</f>
        <v>457737</v>
      </c>
      <c r="E102" s="34">
        <f t="shared" si="219"/>
        <v>478943</v>
      </c>
      <c r="F102" s="34">
        <f t="shared" si="219"/>
        <v>476105</v>
      </c>
      <c r="G102" s="34">
        <f t="shared" si="219"/>
        <v>473589</v>
      </c>
      <c r="H102" s="34">
        <f t="shared" si="219"/>
        <v>494367</v>
      </c>
      <c r="I102" s="34">
        <f t="shared" si="219"/>
        <v>489967</v>
      </c>
      <c r="J102" s="34">
        <f t="shared" si="219"/>
        <v>489977</v>
      </c>
      <c r="K102" s="34">
        <f t="shared" si="219"/>
        <v>494377</v>
      </c>
      <c r="L102" s="34">
        <f t="shared" si="219"/>
        <v>502942</v>
      </c>
      <c r="M102" s="34">
        <f t="shared" si="219"/>
        <v>558970</v>
      </c>
      <c r="N102" s="34">
        <f t="shared" si="219"/>
        <v>548251</v>
      </c>
      <c r="O102" s="34">
        <f t="shared" si="219"/>
        <v>501221</v>
      </c>
      <c r="P102" s="34">
        <f t="shared" si="219"/>
        <v>520137</v>
      </c>
      <c r="Q102" s="34">
        <f t="shared" si="219"/>
        <v>549751</v>
      </c>
      <c r="R102" s="34">
        <f t="shared" ref="R102:S102" si="220">SUM(R52,R66)</f>
        <v>556074</v>
      </c>
      <c r="S102" s="34">
        <f t="shared" si="220"/>
        <v>540654</v>
      </c>
      <c r="T102" s="34">
        <f t="shared" ref="T102:AB102" si="221">SUM(T52,T66)</f>
        <v>557166</v>
      </c>
      <c r="U102" s="34">
        <f t="shared" si="221"/>
        <v>564828</v>
      </c>
      <c r="V102" s="34">
        <f t="shared" si="221"/>
        <v>548078</v>
      </c>
      <c r="W102" s="34">
        <f t="shared" si="221"/>
        <v>534265</v>
      </c>
      <c r="X102" s="34">
        <f t="shared" si="221"/>
        <v>547047</v>
      </c>
      <c r="Y102" s="34">
        <f t="shared" si="221"/>
        <v>559911</v>
      </c>
      <c r="Z102" s="34">
        <f t="shared" si="221"/>
        <v>579922</v>
      </c>
      <c r="AA102" s="34">
        <f t="shared" si="221"/>
        <v>520979</v>
      </c>
      <c r="AB102" s="34">
        <f t="shared" si="221"/>
        <v>528413</v>
      </c>
      <c r="AC102" s="34">
        <f t="shared" ref="AC102:AD102" si="222">SUM(AC52,AC66)</f>
        <v>528133</v>
      </c>
      <c r="AD102" s="34">
        <f t="shared" si="222"/>
        <v>532585</v>
      </c>
      <c r="AE102" s="34">
        <f t="shared" ref="AE102:AI102" si="223">SUM(AE52,AE66)</f>
        <v>546007</v>
      </c>
      <c r="AF102" s="34">
        <f t="shared" si="223"/>
        <v>551877</v>
      </c>
      <c r="AG102" s="34">
        <f t="shared" si="223"/>
        <v>577862</v>
      </c>
      <c r="AH102" s="34">
        <f t="shared" si="223"/>
        <v>582988</v>
      </c>
      <c r="AI102" s="34">
        <f t="shared" si="223"/>
        <v>602581.00000000012</v>
      </c>
      <c r="AJ102" s="34">
        <f t="shared" ref="AJ102:AK102" si="224">SUM(AJ52,AJ66)</f>
        <v>612736</v>
      </c>
      <c r="AK102" s="34">
        <f t="shared" si="224"/>
        <v>629101</v>
      </c>
      <c r="AM102" s="34">
        <f t="shared" si="173"/>
        <v>473589</v>
      </c>
      <c r="AN102" s="34">
        <f t="shared" si="174"/>
        <v>494377</v>
      </c>
      <c r="AO102" s="34">
        <f t="shared" si="175"/>
        <v>501221</v>
      </c>
      <c r="AP102" s="34">
        <f t="shared" si="171"/>
        <v>540654</v>
      </c>
      <c r="AQ102" s="34">
        <f t="shared" si="172"/>
        <v>534265</v>
      </c>
      <c r="AR102" s="34">
        <f t="shared" si="211"/>
        <v>520979</v>
      </c>
      <c r="AS102" s="34">
        <f t="shared" si="154"/>
        <v>546007</v>
      </c>
      <c r="AT102" s="34">
        <f t="shared" si="155"/>
        <v>602581.00000000012</v>
      </c>
      <c r="AU102" s="34">
        <f t="shared" si="156"/>
        <v>629101</v>
      </c>
      <c r="AW102" s="113"/>
    </row>
    <row r="103" spans="2:57" x14ac:dyDescent="0.2">
      <c r="X103" s="116" t="s">
        <v>283</v>
      </c>
    </row>
    <row r="104" spans="2:57" s="69" customFormat="1" x14ac:dyDescent="0.2">
      <c r="D104" s="69" t="b">
        <f>D102=D51</f>
        <v>1</v>
      </c>
      <c r="E104" s="69" t="b">
        <f t="shared" ref="E104:AO104" si="225">E102=E51</f>
        <v>1</v>
      </c>
      <c r="F104" s="69" t="b">
        <f t="shared" si="225"/>
        <v>1</v>
      </c>
      <c r="G104" s="69" t="b">
        <f t="shared" si="225"/>
        <v>1</v>
      </c>
      <c r="H104" s="69" t="b">
        <f t="shared" si="225"/>
        <v>1</v>
      </c>
      <c r="I104" s="69" t="b">
        <f t="shared" si="225"/>
        <v>1</v>
      </c>
      <c r="J104" s="69" t="b">
        <f t="shared" si="225"/>
        <v>1</v>
      </c>
      <c r="K104" s="69" t="b">
        <f t="shared" si="225"/>
        <v>1</v>
      </c>
      <c r="L104" s="69" t="b">
        <f t="shared" si="225"/>
        <v>1</v>
      </c>
      <c r="M104" s="69" t="b">
        <f t="shared" si="225"/>
        <v>1</v>
      </c>
      <c r="N104" s="69" t="b">
        <f t="shared" si="225"/>
        <v>1</v>
      </c>
      <c r="O104" s="69" t="b">
        <f t="shared" si="225"/>
        <v>1</v>
      </c>
      <c r="P104" s="69" t="b">
        <f t="shared" si="225"/>
        <v>1</v>
      </c>
      <c r="AM104" s="69" t="b">
        <f t="shared" si="225"/>
        <v>1</v>
      </c>
      <c r="AN104" s="69" t="b">
        <f t="shared" si="225"/>
        <v>1</v>
      </c>
      <c r="AO104" s="69" t="b">
        <f t="shared" si="225"/>
        <v>1</v>
      </c>
      <c r="AW104" s="68"/>
      <c r="AX104" s="68"/>
      <c r="AY104" s="113"/>
      <c r="AZ104" s="68"/>
      <c r="BA104" s="68"/>
      <c r="BB104" s="68"/>
      <c r="BC104" s="68"/>
      <c r="BD104" s="70"/>
      <c r="BE104" s="70"/>
    </row>
    <row r="105" spans="2:57" x14ac:dyDescent="0.2">
      <c r="BA105" s="113"/>
    </row>
  </sheetData>
  <mergeCells count="56">
    <mergeCell ref="B102:C102"/>
    <mergeCell ref="D4:D5"/>
    <mergeCell ref="E4:E5"/>
    <mergeCell ref="F4:F5"/>
    <mergeCell ref="B66:C66"/>
    <mergeCell ref="B67:C67"/>
    <mergeCell ref="B28:C28"/>
    <mergeCell ref="B51:C51"/>
    <mergeCell ref="B52:C52"/>
    <mergeCell ref="B53:C53"/>
    <mergeCell ref="B65:C65"/>
    <mergeCell ref="B6:C6"/>
    <mergeCell ref="B3:C5"/>
    <mergeCell ref="B82:C82"/>
    <mergeCell ref="D3:AE3"/>
    <mergeCell ref="G4:G5"/>
    <mergeCell ref="S4:S5"/>
    <mergeCell ref="Q4:Q5"/>
    <mergeCell ref="P4:P5"/>
    <mergeCell ref="W4:W5"/>
    <mergeCell ref="J4:J5"/>
    <mergeCell ref="R4:R5"/>
    <mergeCell ref="V4:V5"/>
    <mergeCell ref="H4:H5"/>
    <mergeCell ref="O4:O5"/>
    <mergeCell ref="L4:L5"/>
    <mergeCell ref="M4:M5"/>
    <mergeCell ref="K4:K5"/>
    <mergeCell ref="N4:N5"/>
    <mergeCell ref="AH4:AH5"/>
    <mergeCell ref="AO4:AO5"/>
    <mergeCell ref="AG4:AG5"/>
    <mergeCell ref="Z4:Z5"/>
    <mergeCell ref="AF4:AF5"/>
    <mergeCell ref="AJ4:AJ5"/>
    <mergeCell ref="Y4:Y5"/>
    <mergeCell ref="X4:X5"/>
    <mergeCell ref="AA4:AA5"/>
    <mergeCell ref="AE4:AE5"/>
    <mergeCell ref="AC4:AC5"/>
    <mergeCell ref="AM3:AU3"/>
    <mergeCell ref="AU4:AU5"/>
    <mergeCell ref="AT4:AT5"/>
    <mergeCell ref="I4:I5"/>
    <mergeCell ref="AS4:AS5"/>
    <mergeCell ref="AB4:AB5"/>
    <mergeCell ref="AR4:AR5"/>
    <mergeCell ref="U4:U5"/>
    <mergeCell ref="AN4:AN5"/>
    <mergeCell ref="AI4:AI5"/>
    <mergeCell ref="AP4:AP5"/>
    <mergeCell ref="AD4:AD5"/>
    <mergeCell ref="T4:T5"/>
    <mergeCell ref="AQ4:AQ5"/>
    <mergeCell ref="AM4:AM5"/>
    <mergeCell ref="AK4:AK5"/>
  </mergeCells>
  <pageMargins left="0.78740157480314965" right="0.78740157480314965" top="0.78740157480314965" bottom="1.1811023622047245" header="0.51181102362204722" footer="0.98425196850393704"/>
  <pageSetup paperSize="9" scale="77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pageSetUpPr fitToPage="1"/>
  </sheetPr>
  <dimension ref="B2:CE87"/>
  <sheetViews>
    <sheetView showGridLines="0" zoomScaleNormal="100" zoomScaleSheetLayoutView="100" workbookViewId="0">
      <pane xSplit="3" ySplit="4" topLeftCell="D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E19" sqref="E19"/>
    </sheetView>
  </sheetViews>
  <sheetFormatPr defaultColWidth="9.140625" defaultRowHeight="12" customHeight="1" outlineLevelCol="1" x14ac:dyDescent="0.2"/>
  <cols>
    <col min="1" max="1" width="3.5703125" style="41" customWidth="1"/>
    <col min="2" max="2" width="2.5703125" style="40" customWidth="1"/>
    <col min="3" max="3" width="63.7109375" style="40" customWidth="1"/>
    <col min="4" max="37" width="10.7109375" style="41" customWidth="1" outlineLevel="1"/>
    <col min="38" max="38" width="4.7109375" style="42" customWidth="1"/>
    <col min="39" max="64" width="10.7109375" style="41" customWidth="1"/>
    <col min="65" max="72" width="12.85546875" style="41" customWidth="1"/>
    <col min="73" max="73" width="6.85546875" style="41" customWidth="1"/>
    <col min="74" max="74" width="7.140625" style="41" customWidth="1"/>
    <col min="75" max="75" width="9.140625" style="41" customWidth="1"/>
    <col min="76" max="76" width="21.85546875" style="41" customWidth="1"/>
    <col min="77" max="16384" width="9.140625" style="41"/>
  </cols>
  <sheetData>
    <row r="2" spans="2:81" s="108" customFormat="1" ht="12" customHeight="1" x14ac:dyDescent="0.2">
      <c r="B2" s="162" t="s">
        <v>120</v>
      </c>
      <c r="C2" s="163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</row>
    <row r="3" spans="2:81" s="109" customFormat="1" ht="12" customHeight="1" x14ac:dyDescent="0.2">
      <c r="B3" s="122" t="s">
        <v>59</v>
      </c>
      <c r="C3" s="135"/>
      <c r="D3" s="124" t="s">
        <v>116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6"/>
      <c r="Y3" s="126"/>
      <c r="Z3" s="126"/>
      <c r="AA3" s="126"/>
      <c r="AB3" s="126"/>
      <c r="AC3" s="126"/>
      <c r="AD3" s="126"/>
      <c r="AE3" s="126"/>
      <c r="AF3" s="120"/>
      <c r="AG3" s="120"/>
      <c r="AH3" s="120"/>
      <c r="AI3" s="120"/>
      <c r="AJ3" s="120"/>
      <c r="AK3" s="121"/>
      <c r="AL3" s="108"/>
      <c r="AM3" s="160" t="s">
        <v>116</v>
      </c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</row>
    <row r="4" spans="2:81" s="109" customFormat="1" ht="12" customHeight="1" x14ac:dyDescent="0.2">
      <c r="B4" s="136"/>
      <c r="C4" s="164"/>
      <c r="D4" s="95" t="s">
        <v>219</v>
      </c>
      <c r="E4" s="95" t="s">
        <v>236</v>
      </c>
      <c r="F4" s="95" t="s">
        <v>237</v>
      </c>
      <c r="G4" s="95" t="s">
        <v>238</v>
      </c>
      <c r="H4" s="95" t="s">
        <v>223</v>
      </c>
      <c r="I4" s="95" t="s">
        <v>239</v>
      </c>
      <c r="J4" s="95" t="s">
        <v>240</v>
      </c>
      <c r="K4" s="95" t="s">
        <v>241</v>
      </c>
      <c r="L4" s="95" t="s">
        <v>227</v>
      </c>
      <c r="M4" s="95" t="s">
        <v>242</v>
      </c>
      <c r="N4" s="95" t="s">
        <v>243</v>
      </c>
      <c r="O4" s="95" t="s">
        <v>244</v>
      </c>
      <c r="P4" s="95" t="s">
        <v>231</v>
      </c>
      <c r="Q4" s="95" t="s">
        <v>249</v>
      </c>
      <c r="R4" s="95" t="s">
        <v>254</v>
      </c>
      <c r="S4" s="95" t="s">
        <v>258</v>
      </c>
      <c r="T4" s="95" t="s">
        <v>259</v>
      </c>
      <c r="U4" s="95" t="s">
        <v>263</v>
      </c>
      <c r="V4" s="95" t="s">
        <v>267</v>
      </c>
      <c r="W4" s="95" t="s">
        <v>270</v>
      </c>
      <c r="X4" s="95" t="s">
        <v>271</v>
      </c>
      <c r="Y4" s="95" t="s">
        <v>273</v>
      </c>
      <c r="Z4" s="95" t="s">
        <v>276</v>
      </c>
      <c r="AA4" s="95" t="s">
        <v>279</v>
      </c>
      <c r="AB4" s="95" t="s">
        <v>280</v>
      </c>
      <c r="AC4" s="95" t="s">
        <v>288</v>
      </c>
      <c r="AD4" s="95" t="s">
        <v>293</v>
      </c>
      <c r="AE4" s="95" t="s">
        <v>299</v>
      </c>
      <c r="AF4" s="95" t="s">
        <v>302</v>
      </c>
      <c r="AG4" s="95" t="s">
        <v>306</v>
      </c>
      <c r="AH4" s="95" t="s">
        <v>309</v>
      </c>
      <c r="AI4" s="95" t="s">
        <v>312</v>
      </c>
      <c r="AJ4" s="95" t="s">
        <v>313</v>
      </c>
      <c r="AK4" s="95" t="s">
        <v>317</v>
      </c>
      <c r="AL4" s="108"/>
      <c r="AM4" s="95" t="s">
        <v>219</v>
      </c>
      <c r="AN4" s="95" t="s">
        <v>220</v>
      </c>
      <c r="AO4" s="95" t="s">
        <v>221</v>
      </c>
      <c r="AP4" s="95" t="s">
        <v>222</v>
      </c>
      <c r="AQ4" s="95" t="s">
        <v>223</v>
      </c>
      <c r="AR4" s="95" t="s">
        <v>224</v>
      </c>
      <c r="AS4" s="95" t="s">
        <v>225</v>
      </c>
      <c r="AT4" s="95" t="s">
        <v>226</v>
      </c>
      <c r="AU4" s="95" t="s">
        <v>227</v>
      </c>
      <c r="AV4" s="95" t="s">
        <v>228</v>
      </c>
      <c r="AW4" s="95" t="s">
        <v>229</v>
      </c>
      <c r="AX4" s="95" t="s">
        <v>230</v>
      </c>
      <c r="AY4" s="95" t="s">
        <v>231</v>
      </c>
      <c r="AZ4" s="95" t="s">
        <v>247</v>
      </c>
      <c r="BA4" s="95" t="s">
        <v>250</v>
      </c>
      <c r="BB4" s="95" t="s">
        <v>256</v>
      </c>
      <c r="BC4" s="95" t="s">
        <v>259</v>
      </c>
      <c r="BD4" s="95" t="s">
        <v>261</v>
      </c>
      <c r="BE4" s="95" t="s">
        <v>265</v>
      </c>
      <c r="BF4" s="95" t="s">
        <v>268</v>
      </c>
      <c r="BG4" s="95" t="s">
        <v>271</v>
      </c>
      <c r="BH4" s="95" t="s">
        <v>272</v>
      </c>
      <c r="BI4" s="95" t="s">
        <v>274</v>
      </c>
      <c r="BJ4" s="95" t="s">
        <v>277</v>
      </c>
      <c r="BK4" s="95" t="s">
        <v>280</v>
      </c>
      <c r="BL4" s="95" t="s">
        <v>284</v>
      </c>
      <c r="BM4" s="95" t="s">
        <v>291</v>
      </c>
      <c r="BN4" s="95" t="s">
        <v>294</v>
      </c>
      <c r="BO4" s="95" t="s">
        <v>302</v>
      </c>
      <c r="BP4" s="95" t="s">
        <v>304</v>
      </c>
      <c r="BQ4" s="95" t="s">
        <v>307</v>
      </c>
      <c r="BR4" s="95" t="s">
        <v>310</v>
      </c>
      <c r="BS4" s="95" t="s">
        <v>313</v>
      </c>
      <c r="BT4" s="95" t="s">
        <v>315</v>
      </c>
    </row>
    <row r="5" spans="2:81" ht="12" customHeight="1" x14ac:dyDescent="0.2">
      <c r="B5" s="56" t="s">
        <v>121</v>
      </c>
      <c r="C5" s="57"/>
      <c r="D5" s="57"/>
      <c r="E5" s="57"/>
      <c r="F5" s="57"/>
      <c r="G5" s="57"/>
      <c r="H5" s="57"/>
      <c r="I5" s="58"/>
      <c r="J5" s="58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M5" s="57"/>
      <c r="AN5" s="57"/>
      <c r="AO5" s="57"/>
      <c r="AP5" s="57"/>
      <c r="AQ5" s="57"/>
      <c r="AR5" s="58"/>
      <c r="AS5" s="58"/>
      <c r="AT5" s="57"/>
      <c r="AU5" s="57"/>
      <c r="AV5" s="57"/>
      <c r="AW5" s="57"/>
      <c r="AX5" s="57"/>
      <c r="AY5" s="57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</row>
    <row r="6" spans="2:81" ht="12" customHeight="1" x14ac:dyDescent="0.2">
      <c r="B6" s="159" t="s">
        <v>122</v>
      </c>
      <c r="C6" s="165"/>
      <c r="D6" s="43">
        <v>8383</v>
      </c>
      <c r="E6" s="43">
        <v>54033</v>
      </c>
      <c r="F6" s="43">
        <v>66808</v>
      </c>
      <c r="G6" s="43">
        <v>72283</v>
      </c>
      <c r="H6" s="43">
        <v>12469</v>
      </c>
      <c r="I6" s="43">
        <v>53856</v>
      </c>
      <c r="J6" s="43">
        <v>54003</v>
      </c>
      <c r="K6" s="43">
        <v>54518</v>
      </c>
      <c r="L6" s="43">
        <v>9430</v>
      </c>
      <c r="M6" s="43">
        <v>44842</v>
      </c>
      <c r="N6" s="43">
        <v>54069</v>
      </c>
      <c r="O6" s="43">
        <v>56609</v>
      </c>
      <c r="P6" s="43">
        <v>3613</v>
      </c>
      <c r="Q6" s="43">
        <v>30523</v>
      </c>
      <c r="R6" s="43">
        <v>29802</v>
      </c>
      <c r="S6" s="43">
        <v>21592</v>
      </c>
      <c r="T6" s="43">
        <v>7892</v>
      </c>
      <c r="U6" s="43">
        <v>22408</v>
      </c>
      <c r="V6" s="43">
        <v>23797</v>
      </c>
      <c r="W6" s="43">
        <v>26013</v>
      </c>
      <c r="X6" s="43">
        <v>14306</v>
      </c>
      <c r="Y6" s="43">
        <v>15603</v>
      </c>
      <c r="Z6" s="43">
        <v>31448</v>
      </c>
      <c r="AA6" s="43">
        <v>39178</v>
      </c>
      <c r="AB6" s="43">
        <v>9162</v>
      </c>
      <c r="AC6" s="43">
        <v>30304</v>
      </c>
      <c r="AD6" s="43">
        <v>54803</v>
      </c>
      <c r="AE6" s="43">
        <v>66563</v>
      </c>
      <c r="AF6" s="43">
        <v>8403</v>
      </c>
      <c r="AG6" s="43">
        <v>27294</v>
      </c>
      <c r="AH6" s="43">
        <v>48443</v>
      </c>
      <c r="AI6" s="43">
        <v>57574</v>
      </c>
      <c r="AJ6" s="43">
        <v>12229</v>
      </c>
      <c r="AK6" s="43">
        <v>26864</v>
      </c>
      <c r="AM6" s="43">
        <f>D6</f>
        <v>8383</v>
      </c>
      <c r="AN6" s="43">
        <f>E6-D6</f>
        <v>45650</v>
      </c>
      <c r="AO6" s="43">
        <f>F6-E6</f>
        <v>12775</v>
      </c>
      <c r="AP6" s="43">
        <f>G6-F6</f>
        <v>5475</v>
      </c>
      <c r="AQ6" s="43">
        <f>H6</f>
        <v>12469</v>
      </c>
      <c r="AR6" s="43">
        <f>I6-H6</f>
        <v>41387</v>
      </c>
      <c r="AS6" s="43">
        <f>J6-I6</f>
        <v>147</v>
      </c>
      <c r="AT6" s="43">
        <f>K6-J6</f>
        <v>515</v>
      </c>
      <c r="AU6" s="43">
        <f>L6</f>
        <v>9430</v>
      </c>
      <c r="AV6" s="43">
        <f>M6-L6</f>
        <v>35412</v>
      </c>
      <c r="AW6" s="43">
        <f>N6-M6</f>
        <v>9227</v>
      </c>
      <c r="AX6" s="43">
        <f>O6-N6</f>
        <v>2540</v>
      </c>
      <c r="AY6" s="43">
        <f>P6</f>
        <v>3613</v>
      </c>
      <c r="AZ6" s="43">
        <f>Q6-P6</f>
        <v>26910</v>
      </c>
      <c r="BA6" s="43">
        <f>R6-Q6</f>
        <v>-721</v>
      </c>
      <c r="BB6" s="43">
        <f>S6-R6</f>
        <v>-8210</v>
      </c>
      <c r="BC6" s="43">
        <f>T6</f>
        <v>7892</v>
      </c>
      <c r="BD6" s="43">
        <f>U6-T6</f>
        <v>14516</v>
      </c>
      <c r="BE6" s="43">
        <f>V6-U6</f>
        <v>1389</v>
      </c>
      <c r="BF6" s="43">
        <f>W6-V6</f>
        <v>2216</v>
      </c>
      <c r="BG6" s="43">
        <v>8466</v>
      </c>
      <c r="BH6" s="43">
        <f>Y6-X6</f>
        <v>1297</v>
      </c>
      <c r="BI6" s="43">
        <f>Z6-Y6</f>
        <v>15845</v>
      </c>
      <c r="BJ6" s="43">
        <f>AA6-Z6</f>
        <v>7730</v>
      </c>
      <c r="BK6" s="43">
        <f>AB6</f>
        <v>9162</v>
      </c>
      <c r="BL6" s="43">
        <f>AC6-AB6</f>
        <v>21142</v>
      </c>
      <c r="BM6" s="43">
        <f>AD6-AC6</f>
        <v>24499</v>
      </c>
      <c r="BN6" s="43">
        <f>AE6-AD6</f>
        <v>11760</v>
      </c>
      <c r="BO6" s="43">
        <f>AF6</f>
        <v>8403</v>
      </c>
      <c r="BP6" s="43">
        <f>AG6-AF6</f>
        <v>18891</v>
      </c>
      <c r="BQ6" s="43">
        <f>AH6-AG6</f>
        <v>21149</v>
      </c>
      <c r="BR6" s="43">
        <f>AI6-AH6</f>
        <v>9131</v>
      </c>
      <c r="BS6" s="43">
        <f>AJ6</f>
        <v>12229</v>
      </c>
      <c r="BT6" s="43">
        <f>AK6-AJ6</f>
        <v>14635</v>
      </c>
      <c r="BZ6" s="44"/>
      <c r="CB6" s="44"/>
      <c r="CC6" s="44"/>
    </row>
    <row r="7" spans="2:81" s="44" customFormat="1" ht="12" customHeight="1" x14ac:dyDescent="0.2">
      <c r="B7" s="157" t="s">
        <v>123</v>
      </c>
      <c r="C7" s="166"/>
      <c r="D7" s="64">
        <f t="shared" ref="D7:I7" si="0">SUM(D8:D25)</f>
        <v>-1259</v>
      </c>
      <c r="E7" s="64">
        <f t="shared" si="0"/>
        <v>-32307</v>
      </c>
      <c r="F7" s="64">
        <f t="shared" si="0"/>
        <v>-35187</v>
      </c>
      <c r="G7" s="64">
        <f t="shared" si="0"/>
        <v>-32083</v>
      </c>
      <c r="H7" s="64">
        <f t="shared" si="0"/>
        <v>3063</v>
      </c>
      <c r="I7" s="64">
        <f t="shared" si="0"/>
        <v>-32091</v>
      </c>
      <c r="J7" s="64">
        <f>SUM(J8:J25)</f>
        <v>-28095</v>
      </c>
      <c r="K7" s="64">
        <f t="shared" ref="K7:Q7" si="1">SUM(K8:K25)</f>
        <v>-27420</v>
      </c>
      <c r="L7" s="64">
        <f t="shared" si="1"/>
        <v>4107</v>
      </c>
      <c r="M7" s="64">
        <f t="shared" si="1"/>
        <v>-21085</v>
      </c>
      <c r="N7" s="64">
        <f t="shared" si="1"/>
        <v>-17839</v>
      </c>
      <c r="O7" s="64">
        <f t="shared" si="1"/>
        <v>-13392</v>
      </c>
      <c r="P7" s="64">
        <f t="shared" si="1"/>
        <v>4854</v>
      </c>
      <c r="Q7" s="64">
        <f t="shared" si="1"/>
        <v>-21578</v>
      </c>
      <c r="R7" s="64">
        <f t="shared" ref="R7:AD7" si="2">SUM(R8:R25)</f>
        <v>-17849</v>
      </c>
      <c r="S7" s="64">
        <f t="shared" si="2"/>
        <v>-13599</v>
      </c>
      <c r="T7" s="64">
        <f t="shared" si="2"/>
        <v>-7339</v>
      </c>
      <c r="U7" s="64">
        <f t="shared" si="2"/>
        <v>-14757</v>
      </c>
      <c r="V7" s="64">
        <f t="shared" si="2"/>
        <v>-6907</v>
      </c>
      <c r="W7" s="64">
        <f t="shared" si="2"/>
        <v>381</v>
      </c>
      <c r="X7" s="64">
        <f t="shared" si="2"/>
        <v>1838</v>
      </c>
      <c r="Y7" s="64">
        <f t="shared" si="2"/>
        <v>8636</v>
      </c>
      <c r="Z7" s="64">
        <f t="shared" si="2"/>
        <v>9317</v>
      </c>
      <c r="AA7" s="64">
        <f t="shared" si="2"/>
        <v>15803</v>
      </c>
      <c r="AB7" s="64">
        <f t="shared" si="2"/>
        <v>6192</v>
      </c>
      <c r="AC7" s="64">
        <f t="shared" si="2"/>
        <v>8102</v>
      </c>
      <c r="AD7" s="64">
        <f t="shared" si="2"/>
        <v>4656</v>
      </c>
      <c r="AE7" s="64">
        <f t="shared" ref="AE7:AK7" si="3">SUM(AE8:AE25)</f>
        <v>10581</v>
      </c>
      <c r="AF7" s="64">
        <f t="shared" si="3"/>
        <v>4820</v>
      </c>
      <c r="AG7" s="64">
        <f t="shared" si="3"/>
        <v>8218</v>
      </c>
      <c r="AH7" s="64">
        <f t="shared" si="3"/>
        <v>11141</v>
      </c>
      <c r="AI7" s="64">
        <f t="shared" si="3"/>
        <v>3643</v>
      </c>
      <c r="AJ7" s="64">
        <f t="shared" si="3"/>
        <v>7865</v>
      </c>
      <c r="AK7" s="64">
        <f t="shared" si="3"/>
        <v>12834</v>
      </c>
      <c r="AL7" s="42"/>
      <c r="AM7" s="64">
        <f t="shared" ref="AM7:AR7" si="4">SUM(AM8:AM25)</f>
        <v>-1259</v>
      </c>
      <c r="AN7" s="64">
        <f t="shared" si="4"/>
        <v>-31048</v>
      </c>
      <c r="AO7" s="64">
        <f t="shared" si="4"/>
        <v>-2880</v>
      </c>
      <c r="AP7" s="64">
        <f t="shared" si="4"/>
        <v>3104</v>
      </c>
      <c r="AQ7" s="64">
        <f t="shared" si="4"/>
        <v>3063</v>
      </c>
      <c r="AR7" s="64">
        <f t="shared" si="4"/>
        <v>-35154</v>
      </c>
      <c r="AS7" s="64">
        <f>SUM(AS8:AS25)</f>
        <v>3996</v>
      </c>
      <c r="AT7" s="64">
        <f t="shared" ref="AT7:AY7" si="5">SUM(AT8:AT25)</f>
        <v>675</v>
      </c>
      <c r="AU7" s="64">
        <f t="shared" si="5"/>
        <v>4107</v>
      </c>
      <c r="AV7" s="64">
        <f t="shared" si="5"/>
        <v>-25192</v>
      </c>
      <c r="AW7" s="64">
        <f t="shared" si="5"/>
        <v>3246</v>
      </c>
      <c r="AX7" s="64">
        <f t="shared" si="5"/>
        <v>4447</v>
      </c>
      <c r="AY7" s="64">
        <f t="shared" si="5"/>
        <v>4854</v>
      </c>
      <c r="AZ7" s="64">
        <f t="shared" ref="AZ7:BA7" si="6">SUM(AZ8:AZ25)</f>
        <v>-26432</v>
      </c>
      <c r="BA7" s="64">
        <f t="shared" si="6"/>
        <v>3729</v>
      </c>
      <c r="BB7" s="64">
        <f t="shared" ref="BB7:BD7" si="7">SUM(BB8:BB25)</f>
        <v>4250</v>
      </c>
      <c r="BC7" s="64">
        <f t="shared" si="7"/>
        <v>-7339</v>
      </c>
      <c r="BD7" s="64">
        <f t="shared" si="7"/>
        <v>-7418</v>
      </c>
      <c r="BE7" s="64">
        <f t="shared" ref="BE7:BH7" si="8">SUM(BE8:BE25)</f>
        <v>7850</v>
      </c>
      <c r="BF7" s="64">
        <f t="shared" si="8"/>
        <v>7288</v>
      </c>
      <c r="BG7" s="64">
        <f t="shared" si="8"/>
        <v>1838</v>
      </c>
      <c r="BH7" s="64">
        <f t="shared" si="8"/>
        <v>6798</v>
      </c>
      <c r="BI7" s="64">
        <f t="shared" ref="BI7:BK7" si="9">SUM(BI8:BI25)</f>
        <v>681</v>
      </c>
      <c r="BJ7" s="64">
        <f t="shared" si="9"/>
        <v>6486</v>
      </c>
      <c r="BK7" s="64">
        <f t="shared" si="9"/>
        <v>6192</v>
      </c>
      <c r="BL7" s="64">
        <f t="shared" ref="BL7" si="10">SUM(BL8:BL25)</f>
        <v>1910</v>
      </c>
      <c r="BM7" s="64">
        <f t="shared" ref="BM7:BO7" si="11">SUM(BM8:BM25)</f>
        <v>-3446</v>
      </c>
      <c r="BN7" s="64">
        <f t="shared" si="11"/>
        <v>5925</v>
      </c>
      <c r="BO7" s="64">
        <f t="shared" si="11"/>
        <v>4820</v>
      </c>
      <c r="BP7" s="64">
        <f t="shared" ref="BP7:BQ7" si="12">SUM(BP8:BP25)</f>
        <v>3398</v>
      </c>
      <c r="BQ7" s="64">
        <f t="shared" si="12"/>
        <v>2923</v>
      </c>
      <c r="BR7" s="64">
        <f t="shared" ref="BR7:BS7" si="13">SUM(BR8:BR25)</f>
        <v>-7498</v>
      </c>
      <c r="BS7" s="64">
        <f t="shared" si="13"/>
        <v>7865</v>
      </c>
      <c r="BT7" s="64">
        <f t="shared" ref="BT7" si="14">SUM(BT8:BT25)</f>
        <v>4969</v>
      </c>
      <c r="BU7" s="41"/>
      <c r="BV7" s="41"/>
      <c r="BW7" s="41"/>
      <c r="BY7" s="41"/>
      <c r="BZ7" s="41"/>
      <c r="CA7" s="41"/>
      <c r="CB7" s="41"/>
      <c r="CC7" s="41"/>
    </row>
    <row r="8" spans="2:81" ht="12" customHeight="1" x14ac:dyDescent="0.2">
      <c r="B8" s="45"/>
      <c r="C8" s="62" t="s">
        <v>124</v>
      </c>
      <c r="D8" s="46">
        <v>639</v>
      </c>
      <c r="E8" s="46">
        <v>1239</v>
      </c>
      <c r="F8" s="46">
        <v>1829</v>
      </c>
      <c r="G8" s="46">
        <v>2486</v>
      </c>
      <c r="H8" s="46">
        <v>689</v>
      </c>
      <c r="I8" s="46">
        <v>1373</v>
      </c>
      <c r="J8" s="46">
        <v>2024</v>
      </c>
      <c r="K8" s="46">
        <v>2698</v>
      </c>
      <c r="L8" s="46">
        <v>710</v>
      </c>
      <c r="M8" s="46">
        <v>1333</v>
      </c>
      <c r="N8" s="46">
        <v>1928</v>
      </c>
      <c r="O8" s="46">
        <v>2501</v>
      </c>
      <c r="P8" s="46">
        <v>697</v>
      </c>
      <c r="Q8" s="46">
        <v>1398</v>
      </c>
      <c r="R8" s="46">
        <v>2091</v>
      </c>
      <c r="S8" s="46">
        <v>2819</v>
      </c>
      <c r="T8" s="46">
        <v>2076</v>
      </c>
      <c r="U8" s="46">
        <v>4118</v>
      </c>
      <c r="V8" s="46">
        <v>6127</v>
      </c>
      <c r="W8" s="46">
        <v>8131</v>
      </c>
      <c r="X8" s="46">
        <v>2104</v>
      </c>
      <c r="Y8" s="46">
        <v>4257</v>
      </c>
      <c r="Z8" s="46">
        <v>6425</v>
      </c>
      <c r="AA8" s="46">
        <v>8582</v>
      </c>
      <c r="AB8" s="46">
        <v>1357</v>
      </c>
      <c r="AC8" s="46">
        <v>2918</v>
      </c>
      <c r="AD8" s="46">
        <v>4377</v>
      </c>
      <c r="AE8" s="46">
        <v>6114</v>
      </c>
      <c r="AF8" s="46">
        <v>1483</v>
      </c>
      <c r="AG8" s="46">
        <v>2822</v>
      </c>
      <c r="AH8" s="46">
        <v>4074</v>
      </c>
      <c r="AI8" s="46">
        <v>5256</v>
      </c>
      <c r="AJ8" s="46">
        <v>1327</v>
      </c>
      <c r="AK8" s="46">
        <v>2668</v>
      </c>
      <c r="AM8" s="43">
        <f>D8</f>
        <v>639</v>
      </c>
      <c r="AN8" s="46">
        <f t="shared" ref="AN8:AP10" si="15">E8-D8</f>
        <v>600</v>
      </c>
      <c r="AO8" s="46">
        <f t="shared" si="15"/>
        <v>590</v>
      </c>
      <c r="AP8" s="46">
        <f t="shared" si="15"/>
        <v>657</v>
      </c>
      <c r="AQ8" s="43">
        <f>H8</f>
        <v>689</v>
      </c>
      <c r="AR8" s="46">
        <f t="shared" ref="AR8:AT10" si="16">I8-H8</f>
        <v>684</v>
      </c>
      <c r="AS8" s="46">
        <f t="shared" si="16"/>
        <v>651</v>
      </c>
      <c r="AT8" s="46">
        <f t="shared" si="16"/>
        <v>674</v>
      </c>
      <c r="AU8" s="43">
        <f>L8</f>
        <v>710</v>
      </c>
      <c r="AV8" s="46">
        <f t="shared" ref="AV8:AX10" si="17">M8-L8</f>
        <v>623</v>
      </c>
      <c r="AW8" s="46">
        <f t="shared" si="17"/>
        <v>595</v>
      </c>
      <c r="AX8" s="46">
        <f t="shared" si="17"/>
        <v>573</v>
      </c>
      <c r="AY8" s="46">
        <f>P8</f>
        <v>697</v>
      </c>
      <c r="AZ8" s="46">
        <f t="shared" ref="AZ8:BB10" si="18">Q8-P8</f>
        <v>701</v>
      </c>
      <c r="BA8" s="46">
        <f t="shared" si="18"/>
        <v>693</v>
      </c>
      <c r="BB8" s="46">
        <f t="shared" si="18"/>
        <v>728</v>
      </c>
      <c r="BC8" s="46">
        <f>T8</f>
        <v>2076</v>
      </c>
      <c r="BD8" s="46">
        <f t="shared" ref="BD8:BF10" si="19">U8-T8</f>
        <v>2042</v>
      </c>
      <c r="BE8" s="46">
        <f t="shared" si="19"/>
        <v>2009</v>
      </c>
      <c r="BF8" s="46">
        <f t="shared" si="19"/>
        <v>2004</v>
      </c>
      <c r="BG8" s="46">
        <v>2104</v>
      </c>
      <c r="BH8" s="46">
        <f t="shared" ref="BH8:BJ10" si="20">Y8-X8</f>
        <v>2153</v>
      </c>
      <c r="BI8" s="46">
        <f t="shared" si="20"/>
        <v>2168</v>
      </c>
      <c r="BJ8" s="46">
        <f t="shared" si="20"/>
        <v>2157</v>
      </c>
      <c r="BK8" s="46">
        <f>AB8</f>
        <v>1357</v>
      </c>
      <c r="BL8" s="46">
        <f t="shared" ref="BL8:BL25" si="21">AC8-AB8</f>
        <v>1561</v>
      </c>
      <c r="BM8" s="46">
        <f t="shared" ref="BM8:BM25" si="22">AD8-AC8</f>
        <v>1459</v>
      </c>
      <c r="BN8" s="46">
        <f t="shared" ref="BN8:BN25" si="23">AE8-AD8</f>
        <v>1737</v>
      </c>
      <c r="BO8" s="46">
        <f>AF8</f>
        <v>1483</v>
      </c>
      <c r="BP8" s="46">
        <f t="shared" ref="BP8:BP25" si="24">AG8-AF8</f>
        <v>1339</v>
      </c>
      <c r="BQ8" s="46">
        <f t="shared" ref="BQ8:BQ25" si="25">AH8-AG8</f>
        <v>1252</v>
      </c>
      <c r="BR8" s="46">
        <f t="shared" ref="BR8:BT25" si="26">AI8-AH8</f>
        <v>1182</v>
      </c>
      <c r="BS8" s="46">
        <f>AJ8</f>
        <v>1327</v>
      </c>
      <c r="BT8" s="46">
        <f t="shared" si="26"/>
        <v>1341</v>
      </c>
    </row>
    <row r="9" spans="2:81" ht="12" customHeight="1" x14ac:dyDescent="0.2">
      <c r="B9" s="45"/>
      <c r="C9" s="62" t="s">
        <v>125</v>
      </c>
      <c r="D9" s="46">
        <v>0</v>
      </c>
      <c r="E9" s="46">
        <v>0</v>
      </c>
      <c r="F9" s="46">
        <v>0</v>
      </c>
      <c r="G9" s="46">
        <v>0</v>
      </c>
      <c r="H9" s="46"/>
      <c r="I9" s="46">
        <v>0</v>
      </c>
      <c r="J9" s="46"/>
      <c r="K9" s="46">
        <v>0</v>
      </c>
      <c r="L9" s="46"/>
      <c r="M9" s="46">
        <v>0</v>
      </c>
      <c r="N9" s="46"/>
      <c r="O9" s="46">
        <v>0</v>
      </c>
      <c r="P9" s="46"/>
      <c r="Q9" s="46">
        <v>0</v>
      </c>
      <c r="R9" s="46"/>
      <c r="S9" s="46"/>
      <c r="T9" s="46"/>
      <c r="U9" s="46">
        <v>0</v>
      </c>
      <c r="V9" s="46">
        <v>0</v>
      </c>
      <c r="W9" s="46">
        <v>0</v>
      </c>
      <c r="X9" s="46">
        <v>4143</v>
      </c>
      <c r="Y9" s="46"/>
      <c r="Z9" s="46"/>
      <c r="AA9" s="46"/>
      <c r="AB9" s="46"/>
      <c r="AC9" s="46">
        <v>0</v>
      </c>
      <c r="AD9" s="46"/>
      <c r="AE9" s="46"/>
      <c r="AF9" s="46"/>
      <c r="AG9" s="46"/>
      <c r="AH9" s="46"/>
      <c r="AI9" s="46"/>
      <c r="AJ9" s="46"/>
      <c r="AK9" s="46"/>
      <c r="AM9" s="43">
        <f>D9</f>
        <v>0</v>
      </c>
      <c r="AN9" s="46">
        <f t="shared" si="15"/>
        <v>0</v>
      </c>
      <c r="AO9" s="46">
        <f t="shared" si="15"/>
        <v>0</v>
      </c>
      <c r="AP9" s="46">
        <f t="shared" si="15"/>
        <v>0</v>
      </c>
      <c r="AQ9" s="43">
        <f>H9</f>
        <v>0</v>
      </c>
      <c r="AR9" s="46">
        <f t="shared" si="16"/>
        <v>0</v>
      </c>
      <c r="AS9" s="46">
        <f t="shared" si="16"/>
        <v>0</v>
      </c>
      <c r="AT9" s="46">
        <f t="shared" si="16"/>
        <v>0</v>
      </c>
      <c r="AU9" s="43">
        <f>L9</f>
        <v>0</v>
      </c>
      <c r="AV9" s="46">
        <f t="shared" si="17"/>
        <v>0</v>
      </c>
      <c r="AW9" s="46">
        <f t="shared" si="17"/>
        <v>0</v>
      </c>
      <c r="AX9" s="46">
        <f t="shared" si="17"/>
        <v>0</v>
      </c>
      <c r="AY9" s="46">
        <f>P9</f>
        <v>0</v>
      </c>
      <c r="AZ9" s="46">
        <f t="shared" si="18"/>
        <v>0</v>
      </c>
      <c r="BA9" s="46">
        <f t="shared" si="18"/>
        <v>0</v>
      </c>
      <c r="BB9" s="46">
        <f t="shared" si="18"/>
        <v>0</v>
      </c>
      <c r="BC9" s="46">
        <f>T9</f>
        <v>0</v>
      </c>
      <c r="BD9" s="46">
        <f t="shared" si="19"/>
        <v>0</v>
      </c>
      <c r="BE9" s="46">
        <f t="shared" si="19"/>
        <v>0</v>
      </c>
      <c r="BF9" s="46">
        <f t="shared" si="19"/>
        <v>0</v>
      </c>
      <c r="BG9" s="46">
        <v>4143</v>
      </c>
      <c r="BH9" s="46">
        <f t="shared" si="20"/>
        <v>-4143</v>
      </c>
      <c r="BI9" s="46">
        <f t="shared" si="20"/>
        <v>0</v>
      </c>
      <c r="BJ9" s="46">
        <f t="shared" si="20"/>
        <v>0</v>
      </c>
      <c r="BK9" s="46">
        <f>AB9</f>
        <v>0</v>
      </c>
      <c r="BL9" s="46">
        <f t="shared" si="21"/>
        <v>0</v>
      </c>
      <c r="BM9" s="46">
        <f t="shared" si="22"/>
        <v>0</v>
      </c>
      <c r="BN9" s="46">
        <f t="shared" si="23"/>
        <v>0</v>
      </c>
      <c r="BO9" s="46">
        <f>AF9</f>
        <v>0</v>
      </c>
      <c r="BP9" s="46">
        <f t="shared" si="24"/>
        <v>0</v>
      </c>
      <c r="BQ9" s="46">
        <f t="shared" si="25"/>
        <v>0</v>
      </c>
      <c r="BR9" s="46">
        <f t="shared" si="26"/>
        <v>0</v>
      </c>
      <c r="BS9" s="46">
        <f>AJ9</f>
        <v>0</v>
      </c>
      <c r="BT9" s="46">
        <f t="shared" si="26"/>
        <v>0</v>
      </c>
    </row>
    <row r="10" spans="2:81" ht="12" customHeight="1" x14ac:dyDescent="0.2">
      <c r="B10" s="45"/>
      <c r="C10" s="62" t="s">
        <v>126</v>
      </c>
      <c r="D10" s="46">
        <v>2948</v>
      </c>
      <c r="E10" s="46">
        <v>6040</v>
      </c>
      <c r="F10" s="46">
        <v>9084</v>
      </c>
      <c r="G10" s="46">
        <v>12159</v>
      </c>
      <c r="H10" s="46">
        <v>3123</v>
      </c>
      <c r="I10" s="46">
        <v>6376</v>
      </c>
      <c r="J10" s="46">
        <v>9651</v>
      </c>
      <c r="K10" s="46">
        <v>13070</v>
      </c>
      <c r="L10" s="46">
        <v>3711</v>
      </c>
      <c r="M10" s="46">
        <v>7553</v>
      </c>
      <c r="N10" s="46">
        <v>11374</v>
      </c>
      <c r="O10" s="46">
        <v>15171</v>
      </c>
      <c r="P10" s="46">
        <v>3810</v>
      </c>
      <c r="Q10" s="46">
        <v>7734</v>
      </c>
      <c r="R10" s="46">
        <v>12047</v>
      </c>
      <c r="S10" s="46">
        <v>16476</v>
      </c>
      <c r="T10" s="46">
        <v>4665</v>
      </c>
      <c r="U10" s="46">
        <v>8834</v>
      </c>
      <c r="V10" s="46">
        <v>13110</v>
      </c>
      <c r="W10" s="46">
        <v>17348</v>
      </c>
      <c r="X10" s="46"/>
      <c r="Y10" s="46">
        <v>8248</v>
      </c>
      <c r="Z10" s="46">
        <v>12251</v>
      </c>
      <c r="AA10" s="46">
        <v>16342</v>
      </c>
      <c r="AB10" s="46">
        <v>4149</v>
      </c>
      <c r="AC10" s="46">
        <v>6580</v>
      </c>
      <c r="AD10" s="46">
        <v>12789</v>
      </c>
      <c r="AE10" s="46">
        <v>13336</v>
      </c>
      <c r="AF10" s="46">
        <v>3867</v>
      </c>
      <c r="AG10" s="46">
        <v>7977</v>
      </c>
      <c r="AH10" s="46">
        <v>12627</v>
      </c>
      <c r="AI10" s="46">
        <v>17363</v>
      </c>
      <c r="AJ10" s="46">
        <v>4887</v>
      </c>
      <c r="AK10" s="46">
        <v>10229</v>
      </c>
      <c r="AM10" s="43">
        <f>D10</f>
        <v>2948</v>
      </c>
      <c r="AN10" s="46">
        <f t="shared" si="15"/>
        <v>3092</v>
      </c>
      <c r="AO10" s="46">
        <f t="shared" si="15"/>
        <v>3044</v>
      </c>
      <c r="AP10" s="46">
        <f t="shared" si="15"/>
        <v>3075</v>
      </c>
      <c r="AQ10" s="43">
        <f>H10</f>
        <v>3123</v>
      </c>
      <c r="AR10" s="46">
        <f t="shared" si="16"/>
        <v>3253</v>
      </c>
      <c r="AS10" s="46">
        <f t="shared" si="16"/>
        <v>3275</v>
      </c>
      <c r="AT10" s="46">
        <f t="shared" si="16"/>
        <v>3419</v>
      </c>
      <c r="AU10" s="43">
        <f>L10</f>
        <v>3711</v>
      </c>
      <c r="AV10" s="46">
        <f t="shared" si="17"/>
        <v>3842</v>
      </c>
      <c r="AW10" s="46">
        <f t="shared" si="17"/>
        <v>3821</v>
      </c>
      <c r="AX10" s="46">
        <f t="shared" si="17"/>
        <v>3797</v>
      </c>
      <c r="AY10" s="46">
        <f>P10</f>
        <v>3810</v>
      </c>
      <c r="AZ10" s="46">
        <f t="shared" si="18"/>
        <v>3924</v>
      </c>
      <c r="BA10" s="46">
        <f t="shared" si="18"/>
        <v>4313</v>
      </c>
      <c r="BB10" s="46">
        <f t="shared" si="18"/>
        <v>4429</v>
      </c>
      <c r="BC10" s="46">
        <f>T10</f>
        <v>4665</v>
      </c>
      <c r="BD10" s="46">
        <f t="shared" si="19"/>
        <v>4169</v>
      </c>
      <c r="BE10" s="46">
        <f t="shared" si="19"/>
        <v>4276</v>
      </c>
      <c r="BF10" s="46">
        <f t="shared" si="19"/>
        <v>4238</v>
      </c>
      <c r="BG10" s="46">
        <v>0</v>
      </c>
      <c r="BH10" s="46">
        <f t="shared" si="20"/>
        <v>8248</v>
      </c>
      <c r="BI10" s="46">
        <f t="shared" si="20"/>
        <v>4003</v>
      </c>
      <c r="BJ10" s="46">
        <f t="shared" si="20"/>
        <v>4091</v>
      </c>
      <c r="BK10" s="46">
        <f>AB10</f>
        <v>4149</v>
      </c>
      <c r="BL10" s="46">
        <f t="shared" si="21"/>
        <v>2431</v>
      </c>
      <c r="BM10" s="46">
        <f t="shared" si="22"/>
        <v>6209</v>
      </c>
      <c r="BN10" s="46">
        <f t="shared" si="23"/>
        <v>547</v>
      </c>
      <c r="BO10" s="46">
        <f>AF10</f>
        <v>3867</v>
      </c>
      <c r="BP10" s="46">
        <f t="shared" si="24"/>
        <v>4110</v>
      </c>
      <c r="BQ10" s="46">
        <f t="shared" si="25"/>
        <v>4650</v>
      </c>
      <c r="BR10" s="46">
        <f t="shared" si="26"/>
        <v>4736</v>
      </c>
      <c r="BS10" s="46">
        <f>AJ10</f>
        <v>4887</v>
      </c>
      <c r="BT10" s="46">
        <f t="shared" si="26"/>
        <v>5342</v>
      </c>
    </row>
    <row r="11" spans="2:81" ht="12" customHeight="1" x14ac:dyDescent="0.2">
      <c r="B11" s="45"/>
      <c r="C11" s="62" t="s">
        <v>289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>
        <v>1825</v>
      </c>
      <c r="AD11" s="46"/>
      <c r="AE11" s="46">
        <v>4129</v>
      </c>
      <c r="AF11" s="46">
        <v>1254</v>
      </c>
      <c r="AG11" s="46">
        <v>2419</v>
      </c>
      <c r="AH11" s="46">
        <v>3631</v>
      </c>
      <c r="AI11" s="46">
        <v>4794</v>
      </c>
      <c r="AJ11" s="46">
        <v>1130</v>
      </c>
      <c r="AK11" s="46">
        <v>2259</v>
      </c>
      <c r="AM11" s="43"/>
      <c r="AN11" s="46"/>
      <c r="AO11" s="46"/>
      <c r="AP11" s="46"/>
      <c r="AQ11" s="43"/>
      <c r="AR11" s="46"/>
      <c r="AS11" s="46"/>
      <c r="AT11" s="46"/>
      <c r="AU11" s="43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>
        <f t="shared" si="21"/>
        <v>1825</v>
      </c>
      <c r="BM11" s="46">
        <f t="shared" si="22"/>
        <v>-1825</v>
      </c>
      <c r="BN11" s="46">
        <f t="shared" si="23"/>
        <v>4129</v>
      </c>
      <c r="BO11" s="46">
        <f t="shared" ref="BO11:BO13" si="27">AF11</f>
        <v>1254</v>
      </c>
      <c r="BP11" s="46">
        <f t="shared" si="24"/>
        <v>1165</v>
      </c>
      <c r="BQ11" s="46">
        <f t="shared" si="25"/>
        <v>1212</v>
      </c>
      <c r="BR11" s="46">
        <f t="shared" si="26"/>
        <v>1163</v>
      </c>
      <c r="BS11" s="46">
        <f t="shared" ref="BS11:BS25" si="28">AJ11</f>
        <v>1130</v>
      </c>
      <c r="BT11" s="46">
        <f t="shared" si="26"/>
        <v>1129</v>
      </c>
    </row>
    <row r="12" spans="2:81" ht="12" customHeight="1" x14ac:dyDescent="0.2">
      <c r="B12" s="45"/>
      <c r="C12" s="62" t="s">
        <v>84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M12" s="43">
        <f t="shared" ref="AM12:AM25" si="29">D12</f>
        <v>0</v>
      </c>
      <c r="AN12" s="46">
        <f t="shared" ref="AN12:AN25" si="30">E12-D12</f>
        <v>0</v>
      </c>
      <c r="AO12" s="46">
        <f t="shared" ref="AO12:AO25" si="31">F12-E12</f>
        <v>0</v>
      </c>
      <c r="AP12" s="46">
        <f t="shared" ref="AP12:AP25" si="32">G12-F12</f>
        <v>0</v>
      </c>
      <c r="AQ12" s="43">
        <f t="shared" ref="AQ12:AQ25" si="33">H12</f>
        <v>0</v>
      </c>
      <c r="AR12" s="46">
        <f t="shared" ref="AR12:AR25" si="34">I12-H12</f>
        <v>0</v>
      </c>
      <c r="AS12" s="46">
        <f t="shared" ref="AS12:AS25" si="35">J12-I12</f>
        <v>0</v>
      </c>
      <c r="AT12" s="46">
        <f t="shared" ref="AT12:AT25" si="36">K12-J12</f>
        <v>0</v>
      </c>
      <c r="AU12" s="43">
        <f t="shared" ref="AU12:AU25" si="37">L12</f>
        <v>0</v>
      </c>
      <c r="AV12" s="46">
        <f t="shared" ref="AV12:AV25" si="38">M12-L12</f>
        <v>0</v>
      </c>
      <c r="AW12" s="46">
        <f t="shared" ref="AW12:AW25" si="39">N12-M12</f>
        <v>0</v>
      </c>
      <c r="AX12" s="46">
        <f t="shared" ref="AX12:AX25" si="40">O12-N12</f>
        <v>0</v>
      </c>
      <c r="AY12" s="46">
        <f t="shared" ref="AY12:AY25" si="41">P12</f>
        <v>0</v>
      </c>
      <c r="AZ12" s="46">
        <f t="shared" ref="AZ12:AZ25" si="42">Q12-P12</f>
        <v>0</v>
      </c>
      <c r="BA12" s="46">
        <f t="shared" ref="BA12:BA25" si="43">R12-Q12</f>
        <v>0</v>
      </c>
      <c r="BB12" s="46">
        <f t="shared" ref="BB12:BB25" si="44">S12-R12</f>
        <v>0</v>
      </c>
      <c r="BC12" s="46">
        <f t="shared" ref="BC12:BC25" si="45">T12</f>
        <v>0</v>
      </c>
      <c r="BD12" s="46">
        <f t="shared" ref="BD12:BD25" si="46">U12-T12</f>
        <v>0</v>
      </c>
      <c r="BE12" s="46">
        <f t="shared" ref="BE12:BE25" si="47">V12-U12</f>
        <v>0</v>
      </c>
      <c r="BF12" s="46">
        <f t="shared" ref="BF12:BF25" si="48">W12-V12</f>
        <v>0</v>
      </c>
      <c r="BG12" s="46"/>
      <c r="BH12" s="46">
        <f t="shared" ref="BH12:BH25" si="49">Y12-X12</f>
        <v>0</v>
      </c>
      <c r="BI12" s="46">
        <f t="shared" ref="BI12:BI25" si="50">Z12-Y12</f>
        <v>0</v>
      </c>
      <c r="BJ12" s="46">
        <f t="shared" ref="BJ12:BJ25" si="51">AA12-Z12</f>
        <v>0</v>
      </c>
      <c r="BK12" s="46">
        <f t="shared" ref="BK12:BK25" si="52">AB12</f>
        <v>0</v>
      </c>
      <c r="BL12" s="46">
        <f t="shared" si="21"/>
        <v>0</v>
      </c>
      <c r="BM12" s="46">
        <f t="shared" si="22"/>
        <v>0</v>
      </c>
      <c r="BN12" s="46">
        <f t="shared" si="23"/>
        <v>0</v>
      </c>
      <c r="BO12" s="46">
        <f t="shared" si="27"/>
        <v>0</v>
      </c>
      <c r="BP12" s="46">
        <f t="shared" si="24"/>
        <v>0</v>
      </c>
      <c r="BQ12" s="46">
        <f t="shared" si="25"/>
        <v>0</v>
      </c>
      <c r="BR12" s="46">
        <f t="shared" si="26"/>
        <v>0</v>
      </c>
      <c r="BS12" s="46">
        <f t="shared" si="28"/>
        <v>0</v>
      </c>
      <c r="BT12" s="46">
        <f t="shared" si="26"/>
        <v>0</v>
      </c>
    </row>
    <row r="13" spans="2:81" ht="12" customHeight="1" x14ac:dyDescent="0.2">
      <c r="B13" s="45"/>
      <c r="C13" s="62" t="s">
        <v>127</v>
      </c>
      <c r="D13" s="46"/>
      <c r="E13" s="46">
        <v>110</v>
      </c>
      <c r="F13" s="46">
        <v>96</v>
      </c>
      <c r="G13" s="46">
        <v>-105</v>
      </c>
      <c r="H13" s="46">
        <v>0</v>
      </c>
      <c r="I13" s="46">
        <v>-50</v>
      </c>
      <c r="J13" s="46">
        <v>-50</v>
      </c>
      <c r="K13" s="46">
        <v>-1861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/>
      <c r="U13" s="46">
        <v>0</v>
      </c>
      <c r="V13" s="46"/>
      <c r="W13" s="46">
        <v>0</v>
      </c>
      <c r="X13" s="46"/>
      <c r="Y13" s="46"/>
      <c r="Z13" s="46"/>
      <c r="AA13" s="46">
        <v>59</v>
      </c>
      <c r="AB13" s="46">
        <v>0</v>
      </c>
      <c r="AC13" s="46">
        <v>0</v>
      </c>
      <c r="AD13" s="46">
        <v>160</v>
      </c>
      <c r="AE13" s="46">
        <v>1412</v>
      </c>
      <c r="AF13" s="46"/>
      <c r="AG13" s="46">
        <v>575</v>
      </c>
      <c r="AH13" s="46">
        <v>575</v>
      </c>
      <c r="AI13" s="46">
        <v>575</v>
      </c>
      <c r="AJ13" s="46"/>
      <c r="AK13" s="46">
        <v>1</v>
      </c>
      <c r="AM13" s="43">
        <f t="shared" si="29"/>
        <v>0</v>
      </c>
      <c r="AN13" s="46">
        <f t="shared" si="30"/>
        <v>110</v>
      </c>
      <c r="AO13" s="46">
        <f t="shared" si="31"/>
        <v>-14</v>
      </c>
      <c r="AP13" s="46">
        <f t="shared" si="32"/>
        <v>-201</v>
      </c>
      <c r="AQ13" s="43">
        <f t="shared" si="33"/>
        <v>0</v>
      </c>
      <c r="AR13" s="46">
        <f t="shared" si="34"/>
        <v>-50</v>
      </c>
      <c r="AS13" s="46">
        <f t="shared" si="35"/>
        <v>0</v>
      </c>
      <c r="AT13" s="46">
        <f t="shared" si="36"/>
        <v>-1811</v>
      </c>
      <c r="AU13" s="43">
        <f t="shared" si="37"/>
        <v>0</v>
      </c>
      <c r="AV13" s="46">
        <f t="shared" si="38"/>
        <v>0</v>
      </c>
      <c r="AW13" s="46">
        <f t="shared" si="39"/>
        <v>0</v>
      </c>
      <c r="AX13" s="46">
        <f t="shared" si="40"/>
        <v>0</v>
      </c>
      <c r="AY13" s="46">
        <f t="shared" si="41"/>
        <v>0</v>
      </c>
      <c r="AZ13" s="46">
        <f t="shared" si="42"/>
        <v>0</v>
      </c>
      <c r="BA13" s="46">
        <f t="shared" si="43"/>
        <v>0</v>
      </c>
      <c r="BB13" s="46">
        <f t="shared" si="44"/>
        <v>0</v>
      </c>
      <c r="BC13" s="46">
        <f t="shared" si="45"/>
        <v>0</v>
      </c>
      <c r="BD13" s="46">
        <f t="shared" si="46"/>
        <v>0</v>
      </c>
      <c r="BE13" s="46">
        <f t="shared" si="47"/>
        <v>0</v>
      </c>
      <c r="BF13" s="46">
        <f t="shared" si="48"/>
        <v>0</v>
      </c>
      <c r="BG13" s="46">
        <v>0</v>
      </c>
      <c r="BH13" s="46">
        <f t="shared" si="49"/>
        <v>0</v>
      </c>
      <c r="BI13" s="46">
        <f t="shared" si="50"/>
        <v>0</v>
      </c>
      <c r="BJ13" s="46">
        <f t="shared" si="51"/>
        <v>59</v>
      </c>
      <c r="BK13" s="46">
        <f t="shared" si="52"/>
        <v>0</v>
      </c>
      <c r="BL13" s="46">
        <f t="shared" si="21"/>
        <v>0</v>
      </c>
      <c r="BM13" s="46">
        <f t="shared" si="22"/>
        <v>160</v>
      </c>
      <c r="BN13" s="46">
        <f t="shared" si="23"/>
        <v>1252</v>
      </c>
      <c r="BO13" s="46">
        <f t="shared" si="27"/>
        <v>0</v>
      </c>
      <c r="BP13" s="46">
        <f t="shared" si="24"/>
        <v>575</v>
      </c>
      <c r="BQ13" s="46">
        <f t="shared" si="25"/>
        <v>0</v>
      </c>
      <c r="BR13" s="46">
        <f t="shared" si="26"/>
        <v>0</v>
      </c>
      <c r="BS13" s="46">
        <f t="shared" si="28"/>
        <v>0</v>
      </c>
      <c r="BT13" s="46">
        <f t="shared" si="26"/>
        <v>1</v>
      </c>
    </row>
    <row r="14" spans="2:81" ht="12" customHeight="1" x14ac:dyDescent="0.2">
      <c r="B14" s="45"/>
      <c r="C14" s="62" t="s">
        <v>128</v>
      </c>
      <c r="D14" s="46">
        <v>-50</v>
      </c>
      <c r="E14" s="46">
        <v>-215</v>
      </c>
      <c r="F14" s="46">
        <v>-285</v>
      </c>
      <c r="G14" s="46">
        <v>-272</v>
      </c>
      <c r="H14" s="46">
        <v>-44</v>
      </c>
      <c r="I14" s="46">
        <v>-225</v>
      </c>
      <c r="J14" s="46">
        <v>-280</v>
      </c>
      <c r="K14" s="46">
        <v>1410</v>
      </c>
      <c r="L14" s="46">
        <v>-27</v>
      </c>
      <c r="M14" s="46">
        <v>-105</v>
      </c>
      <c r="N14" s="46">
        <v>-114</v>
      </c>
      <c r="O14" s="46">
        <v>-118</v>
      </c>
      <c r="P14" s="46">
        <v>0</v>
      </c>
      <c r="Q14" s="46">
        <v>-2</v>
      </c>
      <c r="R14" s="46">
        <v>-128</v>
      </c>
      <c r="S14" s="46">
        <v>-155</v>
      </c>
      <c r="T14" s="46">
        <v>-81</v>
      </c>
      <c r="U14" s="46">
        <v>-218</v>
      </c>
      <c r="V14" s="46">
        <v>-222</v>
      </c>
      <c r="W14" s="46">
        <v>-274</v>
      </c>
      <c r="X14" s="46">
        <v>-61</v>
      </c>
      <c r="Y14" s="46">
        <v>-62</v>
      </c>
      <c r="Z14" s="46">
        <v>-1318</v>
      </c>
      <c r="AA14" s="46">
        <v>-1501</v>
      </c>
      <c r="AB14" s="46">
        <v>-32</v>
      </c>
      <c r="AC14" s="46">
        <v>-270</v>
      </c>
      <c r="AD14" s="46">
        <v>-314</v>
      </c>
      <c r="AE14" s="46">
        <v>-526</v>
      </c>
      <c r="AF14" s="46">
        <v>-1837</v>
      </c>
      <c r="AG14" s="46">
        <v>-1894</v>
      </c>
      <c r="AH14" s="46">
        <v>-2246</v>
      </c>
      <c r="AI14" s="46">
        <v>-17942</v>
      </c>
      <c r="AJ14" s="46">
        <v>-20</v>
      </c>
      <c r="AK14" s="46">
        <v>-179</v>
      </c>
      <c r="AM14" s="43">
        <f t="shared" si="29"/>
        <v>-50</v>
      </c>
      <c r="AN14" s="46">
        <f t="shared" si="30"/>
        <v>-165</v>
      </c>
      <c r="AO14" s="46">
        <f t="shared" si="31"/>
        <v>-70</v>
      </c>
      <c r="AP14" s="46">
        <f t="shared" si="32"/>
        <v>13</v>
      </c>
      <c r="AQ14" s="43">
        <f t="shared" si="33"/>
        <v>-44</v>
      </c>
      <c r="AR14" s="46">
        <f t="shared" si="34"/>
        <v>-181</v>
      </c>
      <c r="AS14" s="46">
        <f t="shared" si="35"/>
        <v>-55</v>
      </c>
      <c r="AT14" s="46">
        <f t="shared" si="36"/>
        <v>1690</v>
      </c>
      <c r="AU14" s="43">
        <f t="shared" si="37"/>
        <v>-27</v>
      </c>
      <c r="AV14" s="46">
        <f t="shared" si="38"/>
        <v>-78</v>
      </c>
      <c r="AW14" s="46">
        <f t="shared" si="39"/>
        <v>-9</v>
      </c>
      <c r="AX14" s="46">
        <f t="shared" si="40"/>
        <v>-4</v>
      </c>
      <c r="AY14" s="46">
        <f t="shared" si="41"/>
        <v>0</v>
      </c>
      <c r="AZ14" s="46">
        <f t="shared" si="42"/>
        <v>-2</v>
      </c>
      <c r="BA14" s="46">
        <f t="shared" si="43"/>
        <v>-126</v>
      </c>
      <c r="BB14" s="46">
        <f t="shared" si="44"/>
        <v>-27</v>
      </c>
      <c r="BC14" s="46">
        <f t="shared" si="45"/>
        <v>-81</v>
      </c>
      <c r="BD14" s="46">
        <f t="shared" si="46"/>
        <v>-137</v>
      </c>
      <c r="BE14" s="46">
        <f t="shared" si="47"/>
        <v>-4</v>
      </c>
      <c r="BF14" s="46">
        <f t="shared" si="48"/>
        <v>-52</v>
      </c>
      <c r="BG14" s="46">
        <v>-61</v>
      </c>
      <c r="BH14" s="46">
        <f t="shared" si="49"/>
        <v>-1</v>
      </c>
      <c r="BI14" s="46">
        <f t="shared" si="50"/>
        <v>-1256</v>
      </c>
      <c r="BJ14" s="46">
        <f t="shared" si="51"/>
        <v>-183</v>
      </c>
      <c r="BK14" s="46">
        <f t="shared" si="52"/>
        <v>-32</v>
      </c>
      <c r="BL14" s="46">
        <f t="shared" si="21"/>
        <v>-238</v>
      </c>
      <c r="BM14" s="46">
        <f t="shared" si="22"/>
        <v>-44</v>
      </c>
      <c r="BN14" s="46">
        <f t="shared" si="23"/>
        <v>-212</v>
      </c>
      <c r="BO14" s="46">
        <f t="shared" ref="BO14:BO25" si="53">AF14</f>
        <v>-1837</v>
      </c>
      <c r="BP14" s="46">
        <f t="shared" si="24"/>
        <v>-57</v>
      </c>
      <c r="BQ14" s="46">
        <f t="shared" si="25"/>
        <v>-352</v>
      </c>
      <c r="BR14" s="46">
        <f t="shared" si="26"/>
        <v>-15696</v>
      </c>
      <c r="BS14" s="46">
        <f t="shared" si="28"/>
        <v>-20</v>
      </c>
      <c r="BT14" s="46">
        <f t="shared" si="26"/>
        <v>-159</v>
      </c>
    </row>
    <row r="15" spans="2:81" ht="12" customHeight="1" x14ac:dyDescent="0.2">
      <c r="B15" s="45"/>
      <c r="C15" s="62" t="s">
        <v>129</v>
      </c>
      <c r="D15" s="46"/>
      <c r="E15" s="46">
        <v>0</v>
      </c>
      <c r="F15" s="46"/>
      <c r="G15" s="46">
        <v>-65</v>
      </c>
      <c r="H15" s="46">
        <v>0</v>
      </c>
      <c r="I15" s="46">
        <v>0</v>
      </c>
      <c r="J15" s="46">
        <v>0</v>
      </c>
      <c r="K15" s="46">
        <v>-110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/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/>
      <c r="AF15" s="46"/>
      <c r="AG15" s="46"/>
      <c r="AH15" s="46"/>
      <c r="AI15" s="46"/>
      <c r="AJ15" s="46"/>
      <c r="AK15" s="46"/>
      <c r="AM15" s="43">
        <f t="shared" si="29"/>
        <v>0</v>
      </c>
      <c r="AN15" s="46">
        <f t="shared" si="30"/>
        <v>0</v>
      </c>
      <c r="AO15" s="46">
        <f t="shared" si="31"/>
        <v>0</v>
      </c>
      <c r="AP15" s="46">
        <f t="shared" si="32"/>
        <v>-65</v>
      </c>
      <c r="AQ15" s="43">
        <f t="shared" si="33"/>
        <v>0</v>
      </c>
      <c r="AR15" s="46">
        <f t="shared" si="34"/>
        <v>0</v>
      </c>
      <c r="AS15" s="46">
        <f t="shared" si="35"/>
        <v>0</v>
      </c>
      <c r="AT15" s="46">
        <f t="shared" si="36"/>
        <v>-110</v>
      </c>
      <c r="AU15" s="43">
        <f t="shared" si="37"/>
        <v>0</v>
      </c>
      <c r="AV15" s="46">
        <f t="shared" si="38"/>
        <v>0</v>
      </c>
      <c r="AW15" s="46">
        <f t="shared" si="39"/>
        <v>0</v>
      </c>
      <c r="AX15" s="46">
        <f t="shared" si="40"/>
        <v>0</v>
      </c>
      <c r="AY15" s="46">
        <f t="shared" si="41"/>
        <v>0</v>
      </c>
      <c r="AZ15" s="46">
        <f t="shared" si="42"/>
        <v>0</v>
      </c>
      <c r="BA15" s="46">
        <f t="shared" si="43"/>
        <v>0</v>
      </c>
      <c r="BB15" s="46">
        <f t="shared" si="44"/>
        <v>0</v>
      </c>
      <c r="BC15" s="46">
        <f t="shared" si="45"/>
        <v>0</v>
      </c>
      <c r="BD15" s="46">
        <f t="shared" si="46"/>
        <v>0</v>
      </c>
      <c r="BE15" s="46">
        <f t="shared" si="47"/>
        <v>0</v>
      </c>
      <c r="BF15" s="46">
        <f t="shared" si="48"/>
        <v>0</v>
      </c>
      <c r="BG15" s="46">
        <v>0</v>
      </c>
      <c r="BH15" s="46">
        <f t="shared" si="49"/>
        <v>0</v>
      </c>
      <c r="BI15" s="46">
        <f t="shared" si="50"/>
        <v>0</v>
      </c>
      <c r="BJ15" s="46">
        <f t="shared" si="51"/>
        <v>0</v>
      </c>
      <c r="BK15" s="46">
        <f t="shared" si="52"/>
        <v>0</v>
      </c>
      <c r="BL15" s="46">
        <f t="shared" si="21"/>
        <v>0</v>
      </c>
      <c r="BM15" s="46">
        <f t="shared" si="22"/>
        <v>0</v>
      </c>
      <c r="BN15" s="46">
        <f t="shared" si="23"/>
        <v>0</v>
      </c>
      <c r="BO15" s="46">
        <f t="shared" si="53"/>
        <v>0</v>
      </c>
      <c r="BP15" s="46">
        <f t="shared" si="24"/>
        <v>0</v>
      </c>
      <c r="BQ15" s="46">
        <f t="shared" si="25"/>
        <v>0</v>
      </c>
      <c r="BR15" s="46">
        <f t="shared" si="26"/>
        <v>0</v>
      </c>
      <c r="BS15" s="46">
        <f t="shared" si="28"/>
        <v>0</v>
      </c>
      <c r="BT15" s="46">
        <f t="shared" si="26"/>
        <v>0</v>
      </c>
    </row>
    <row r="16" spans="2:81" ht="12" customHeight="1" x14ac:dyDescent="0.2">
      <c r="B16" s="45"/>
      <c r="C16" s="62" t="s">
        <v>130</v>
      </c>
      <c r="D16" s="46"/>
      <c r="E16" s="46">
        <v>0</v>
      </c>
      <c r="F16" s="46"/>
      <c r="G16" s="46">
        <v>-40</v>
      </c>
      <c r="H16" s="46">
        <v>0</v>
      </c>
      <c r="I16" s="46">
        <v>0</v>
      </c>
      <c r="J16" s="46">
        <v>0</v>
      </c>
      <c r="K16" s="46">
        <v>-105</v>
      </c>
      <c r="L16" s="46">
        <v>0</v>
      </c>
      <c r="M16" s="46">
        <v>0</v>
      </c>
      <c r="N16" s="46">
        <v>0</v>
      </c>
      <c r="O16" s="46">
        <v>81</v>
      </c>
      <c r="P16" s="46">
        <v>0</v>
      </c>
      <c r="Q16" s="46">
        <v>0</v>
      </c>
      <c r="R16" s="46">
        <v>0</v>
      </c>
      <c r="S16" s="46">
        <v>-35</v>
      </c>
      <c r="T16" s="46">
        <v>0</v>
      </c>
      <c r="U16" s="46">
        <v>0</v>
      </c>
      <c r="V16" s="46">
        <v>0</v>
      </c>
      <c r="W16" s="46">
        <v>-165</v>
      </c>
      <c r="X16" s="46">
        <v>0</v>
      </c>
      <c r="Y16" s="46">
        <v>0</v>
      </c>
      <c r="Z16" s="46">
        <v>0</v>
      </c>
      <c r="AA16" s="46">
        <v>-4</v>
      </c>
      <c r="AB16" s="46">
        <v>0</v>
      </c>
      <c r="AC16" s="46">
        <v>0</v>
      </c>
      <c r="AD16" s="46">
        <v>0</v>
      </c>
      <c r="AE16" s="46">
        <v>-717</v>
      </c>
      <c r="AF16" s="46"/>
      <c r="AG16" s="46"/>
      <c r="AH16" s="46"/>
      <c r="AI16" s="46">
        <v>0</v>
      </c>
      <c r="AJ16" s="46">
        <v>0</v>
      </c>
      <c r="AK16" s="46"/>
      <c r="AM16" s="43">
        <f t="shared" si="29"/>
        <v>0</v>
      </c>
      <c r="AN16" s="46">
        <f t="shared" si="30"/>
        <v>0</v>
      </c>
      <c r="AO16" s="46">
        <f t="shared" si="31"/>
        <v>0</v>
      </c>
      <c r="AP16" s="46">
        <f t="shared" si="32"/>
        <v>-40</v>
      </c>
      <c r="AQ16" s="43">
        <f t="shared" si="33"/>
        <v>0</v>
      </c>
      <c r="AR16" s="46">
        <f t="shared" si="34"/>
        <v>0</v>
      </c>
      <c r="AS16" s="46">
        <f t="shared" si="35"/>
        <v>0</v>
      </c>
      <c r="AT16" s="46">
        <f t="shared" si="36"/>
        <v>-105</v>
      </c>
      <c r="AU16" s="43">
        <f t="shared" si="37"/>
        <v>0</v>
      </c>
      <c r="AV16" s="46">
        <f t="shared" si="38"/>
        <v>0</v>
      </c>
      <c r="AW16" s="46">
        <f t="shared" si="39"/>
        <v>0</v>
      </c>
      <c r="AX16" s="46">
        <f t="shared" si="40"/>
        <v>81</v>
      </c>
      <c r="AY16" s="46">
        <f t="shared" si="41"/>
        <v>0</v>
      </c>
      <c r="AZ16" s="46">
        <f t="shared" si="42"/>
        <v>0</v>
      </c>
      <c r="BA16" s="46">
        <f t="shared" si="43"/>
        <v>0</v>
      </c>
      <c r="BB16" s="46">
        <f t="shared" si="44"/>
        <v>-35</v>
      </c>
      <c r="BC16" s="46">
        <f t="shared" si="45"/>
        <v>0</v>
      </c>
      <c r="BD16" s="46">
        <f t="shared" si="46"/>
        <v>0</v>
      </c>
      <c r="BE16" s="46">
        <f t="shared" si="47"/>
        <v>0</v>
      </c>
      <c r="BF16" s="46">
        <f t="shared" si="48"/>
        <v>-165</v>
      </c>
      <c r="BG16" s="46">
        <v>0</v>
      </c>
      <c r="BH16" s="46">
        <f t="shared" si="49"/>
        <v>0</v>
      </c>
      <c r="BI16" s="46">
        <f t="shared" si="50"/>
        <v>0</v>
      </c>
      <c r="BJ16" s="46">
        <f t="shared" si="51"/>
        <v>-4</v>
      </c>
      <c r="BK16" s="46">
        <f t="shared" si="52"/>
        <v>0</v>
      </c>
      <c r="BL16" s="46">
        <f t="shared" si="21"/>
        <v>0</v>
      </c>
      <c r="BM16" s="46">
        <f t="shared" si="22"/>
        <v>0</v>
      </c>
      <c r="BN16" s="46">
        <f t="shared" si="23"/>
        <v>-717</v>
      </c>
      <c r="BO16" s="46">
        <f t="shared" si="53"/>
        <v>0</v>
      </c>
      <c r="BP16" s="46">
        <f t="shared" si="24"/>
        <v>0</v>
      </c>
      <c r="BQ16" s="46">
        <f t="shared" si="25"/>
        <v>0</v>
      </c>
      <c r="BR16" s="46">
        <f t="shared" si="26"/>
        <v>0</v>
      </c>
      <c r="BS16" s="46">
        <f t="shared" si="28"/>
        <v>0</v>
      </c>
      <c r="BT16" s="46">
        <f t="shared" si="26"/>
        <v>0</v>
      </c>
    </row>
    <row r="17" spans="2:72" ht="12" customHeight="1" x14ac:dyDescent="0.2">
      <c r="B17" s="45"/>
      <c r="C17" s="62" t="s">
        <v>131</v>
      </c>
      <c r="D17" s="46">
        <v>3</v>
      </c>
      <c r="E17" s="46">
        <v>-66</v>
      </c>
      <c r="F17" s="46">
        <v>-96</v>
      </c>
      <c r="G17" s="46">
        <v>-67</v>
      </c>
      <c r="H17" s="46">
        <v>-175</v>
      </c>
      <c r="I17" s="46">
        <v>-72</v>
      </c>
      <c r="J17" s="46">
        <v>-51</v>
      </c>
      <c r="K17" s="46">
        <v>-159</v>
      </c>
      <c r="L17" s="46">
        <v>-93</v>
      </c>
      <c r="M17" s="46">
        <v>322</v>
      </c>
      <c r="N17" s="46">
        <v>278</v>
      </c>
      <c r="O17" s="46">
        <v>602</v>
      </c>
      <c r="P17" s="46">
        <v>-241</v>
      </c>
      <c r="Q17" s="46">
        <v>-109</v>
      </c>
      <c r="R17" s="46">
        <v>-104</v>
      </c>
      <c r="S17" s="46">
        <v>332</v>
      </c>
      <c r="T17" s="46">
        <v>-62</v>
      </c>
      <c r="U17" s="46">
        <v>7</v>
      </c>
      <c r="V17" s="46">
        <v>-111</v>
      </c>
      <c r="W17" s="46">
        <v>-414</v>
      </c>
      <c r="X17" s="46">
        <v>-85</v>
      </c>
      <c r="Y17" s="46">
        <v>-65</v>
      </c>
      <c r="Z17" s="46">
        <v>-233</v>
      </c>
      <c r="AA17" s="46">
        <v>70</v>
      </c>
      <c r="AB17" s="46">
        <v>-56</v>
      </c>
      <c r="AC17" s="46">
        <v>-103</v>
      </c>
      <c r="AD17" s="46">
        <v>1287</v>
      </c>
      <c r="AE17" s="46">
        <v>-39</v>
      </c>
      <c r="AF17" s="46">
        <v>162</v>
      </c>
      <c r="AG17" s="46">
        <v>-7</v>
      </c>
      <c r="AH17" s="46">
        <v>77</v>
      </c>
      <c r="AI17" s="46">
        <v>143</v>
      </c>
      <c r="AJ17" s="46">
        <v>-344</v>
      </c>
      <c r="AK17" s="46">
        <v>-358</v>
      </c>
      <c r="AM17" s="43">
        <f t="shared" si="29"/>
        <v>3</v>
      </c>
      <c r="AN17" s="46">
        <f t="shared" si="30"/>
        <v>-69</v>
      </c>
      <c r="AO17" s="46">
        <f t="shared" si="31"/>
        <v>-30</v>
      </c>
      <c r="AP17" s="46">
        <f t="shared" si="32"/>
        <v>29</v>
      </c>
      <c r="AQ17" s="43">
        <f t="shared" si="33"/>
        <v>-175</v>
      </c>
      <c r="AR17" s="46">
        <f t="shared" si="34"/>
        <v>103</v>
      </c>
      <c r="AS17" s="46">
        <f t="shared" si="35"/>
        <v>21</v>
      </c>
      <c r="AT17" s="46">
        <f t="shared" si="36"/>
        <v>-108</v>
      </c>
      <c r="AU17" s="43">
        <f t="shared" si="37"/>
        <v>-93</v>
      </c>
      <c r="AV17" s="46">
        <f t="shared" si="38"/>
        <v>415</v>
      </c>
      <c r="AW17" s="46">
        <f t="shared" si="39"/>
        <v>-44</v>
      </c>
      <c r="AX17" s="46">
        <f t="shared" si="40"/>
        <v>324</v>
      </c>
      <c r="AY17" s="46">
        <f t="shared" si="41"/>
        <v>-241</v>
      </c>
      <c r="AZ17" s="46">
        <f t="shared" si="42"/>
        <v>132</v>
      </c>
      <c r="BA17" s="46">
        <f t="shared" si="43"/>
        <v>5</v>
      </c>
      <c r="BB17" s="46">
        <f t="shared" si="44"/>
        <v>436</v>
      </c>
      <c r="BC17" s="46">
        <f t="shared" si="45"/>
        <v>-62</v>
      </c>
      <c r="BD17" s="46">
        <f t="shared" si="46"/>
        <v>69</v>
      </c>
      <c r="BE17" s="46">
        <f t="shared" si="47"/>
        <v>-118</v>
      </c>
      <c r="BF17" s="46">
        <f t="shared" si="48"/>
        <v>-303</v>
      </c>
      <c r="BG17" s="46">
        <v>-85</v>
      </c>
      <c r="BH17" s="46">
        <f t="shared" si="49"/>
        <v>20</v>
      </c>
      <c r="BI17" s="46">
        <f t="shared" si="50"/>
        <v>-168</v>
      </c>
      <c r="BJ17" s="46">
        <f t="shared" si="51"/>
        <v>303</v>
      </c>
      <c r="BK17" s="46">
        <f t="shared" si="52"/>
        <v>-56</v>
      </c>
      <c r="BL17" s="46">
        <f t="shared" si="21"/>
        <v>-47</v>
      </c>
      <c r="BM17" s="46">
        <f t="shared" si="22"/>
        <v>1390</v>
      </c>
      <c r="BN17" s="46">
        <f t="shared" si="23"/>
        <v>-1326</v>
      </c>
      <c r="BO17" s="46">
        <f t="shared" si="53"/>
        <v>162</v>
      </c>
      <c r="BP17" s="46">
        <f t="shared" si="24"/>
        <v>-169</v>
      </c>
      <c r="BQ17" s="46">
        <f t="shared" si="25"/>
        <v>84</v>
      </c>
      <c r="BR17" s="46">
        <f t="shared" si="26"/>
        <v>66</v>
      </c>
      <c r="BS17" s="46">
        <f t="shared" si="28"/>
        <v>-344</v>
      </c>
      <c r="BT17" s="46">
        <f t="shared" si="26"/>
        <v>-14</v>
      </c>
    </row>
    <row r="18" spans="2:72" ht="12" customHeight="1" x14ac:dyDescent="0.2">
      <c r="B18" s="45"/>
      <c r="C18" s="62" t="s">
        <v>132</v>
      </c>
      <c r="D18" s="46">
        <v>449</v>
      </c>
      <c r="E18" s="46">
        <v>876</v>
      </c>
      <c r="F18" s="46">
        <v>1259</v>
      </c>
      <c r="G18" s="46">
        <v>1659</v>
      </c>
      <c r="H18" s="46">
        <v>426</v>
      </c>
      <c r="I18" s="46">
        <v>834</v>
      </c>
      <c r="J18" s="46">
        <v>1249</v>
      </c>
      <c r="K18" s="46">
        <v>1600</v>
      </c>
      <c r="L18" s="46">
        <v>390</v>
      </c>
      <c r="M18" s="46">
        <v>596</v>
      </c>
      <c r="N18" s="46">
        <v>773</v>
      </c>
      <c r="O18" s="46">
        <v>926</v>
      </c>
      <c r="P18" s="46">
        <v>167</v>
      </c>
      <c r="Q18" s="46">
        <v>364</v>
      </c>
      <c r="R18" s="46">
        <v>616</v>
      </c>
      <c r="S18" s="46">
        <v>1209</v>
      </c>
      <c r="T18" s="46">
        <v>1149</v>
      </c>
      <c r="U18" s="46">
        <v>3124</v>
      </c>
      <c r="V18" s="46">
        <v>5016</v>
      </c>
      <c r="W18" s="46">
        <v>6941</v>
      </c>
      <c r="X18" s="46">
        <v>1154</v>
      </c>
      <c r="Y18" s="46">
        <v>2325</v>
      </c>
      <c r="Z18" s="46">
        <v>3816</v>
      </c>
      <c r="AA18" s="46">
        <v>4901</v>
      </c>
      <c r="AB18" s="46">
        <v>631</v>
      </c>
      <c r="AC18" s="46">
        <v>887</v>
      </c>
      <c r="AD18" s="46">
        <v>1091</v>
      </c>
      <c r="AE18" s="46">
        <v>1322</v>
      </c>
      <c r="AF18" s="46">
        <v>183</v>
      </c>
      <c r="AG18" s="46">
        <v>328</v>
      </c>
      <c r="AH18" s="46">
        <v>536</v>
      </c>
      <c r="AI18" s="46">
        <v>734</v>
      </c>
      <c r="AJ18" s="46">
        <v>182</v>
      </c>
      <c r="AK18" s="46">
        <v>359</v>
      </c>
      <c r="AM18" s="43">
        <f t="shared" si="29"/>
        <v>449</v>
      </c>
      <c r="AN18" s="46">
        <f t="shared" si="30"/>
        <v>427</v>
      </c>
      <c r="AO18" s="46">
        <f t="shared" si="31"/>
        <v>383</v>
      </c>
      <c r="AP18" s="46">
        <f t="shared" si="32"/>
        <v>400</v>
      </c>
      <c r="AQ18" s="43">
        <f t="shared" si="33"/>
        <v>426</v>
      </c>
      <c r="AR18" s="46">
        <f t="shared" si="34"/>
        <v>408</v>
      </c>
      <c r="AS18" s="46">
        <f t="shared" si="35"/>
        <v>415</v>
      </c>
      <c r="AT18" s="46">
        <f t="shared" si="36"/>
        <v>351</v>
      </c>
      <c r="AU18" s="43">
        <f t="shared" si="37"/>
        <v>390</v>
      </c>
      <c r="AV18" s="46">
        <f t="shared" si="38"/>
        <v>206</v>
      </c>
      <c r="AW18" s="46">
        <f t="shared" si="39"/>
        <v>177</v>
      </c>
      <c r="AX18" s="46">
        <f t="shared" si="40"/>
        <v>153</v>
      </c>
      <c r="AY18" s="46">
        <f t="shared" si="41"/>
        <v>167</v>
      </c>
      <c r="AZ18" s="46">
        <f t="shared" si="42"/>
        <v>197</v>
      </c>
      <c r="BA18" s="46">
        <f t="shared" si="43"/>
        <v>252</v>
      </c>
      <c r="BB18" s="46">
        <f t="shared" si="44"/>
        <v>593</v>
      </c>
      <c r="BC18" s="46">
        <f t="shared" si="45"/>
        <v>1149</v>
      </c>
      <c r="BD18" s="46">
        <f t="shared" si="46"/>
        <v>1975</v>
      </c>
      <c r="BE18" s="46">
        <f t="shared" si="47"/>
        <v>1892</v>
      </c>
      <c r="BF18" s="46">
        <f t="shared" si="48"/>
        <v>1925</v>
      </c>
      <c r="BG18" s="46">
        <v>1154</v>
      </c>
      <c r="BH18" s="46">
        <f t="shared" si="49"/>
        <v>1171</v>
      </c>
      <c r="BI18" s="46">
        <f t="shared" si="50"/>
        <v>1491</v>
      </c>
      <c r="BJ18" s="46">
        <f t="shared" si="51"/>
        <v>1085</v>
      </c>
      <c r="BK18" s="46">
        <f t="shared" si="52"/>
        <v>631</v>
      </c>
      <c r="BL18" s="46">
        <f t="shared" si="21"/>
        <v>256</v>
      </c>
      <c r="BM18" s="46">
        <f t="shared" si="22"/>
        <v>204</v>
      </c>
      <c r="BN18" s="46">
        <f t="shared" si="23"/>
        <v>231</v>
      </c>
      <c r="BO18" s="46">
        <f t="shared" si="53"/>
        <v>183</v>
      </c>
      <c r="BP18" s="46">
        <f t="shared" si="24"/>
        <v>145</v>
      </c>
      <c r="BQ18" s="46">
        <f t="shared" si="25"/>
        <v>208</v>
      </c>
      <c r="BR18" s="46">
        <f t="shared" si="26"/>
        <v>198</v>
      </c>
      <c r="BS18" s="46">
        <f t="shared" si="28"/>
        <v>182</v>
      </c>
      <c r="BT18" s="46">
        <f t="shared" si="26"/>
        <v>177</v>
      </c>
    </row>
    <row r="19" spans="2:72" ht="12" customHeight="1" x14ac:dyDescent="0.2">
      <c r="B19" s="45"/>
      <c r="C19" s="62" t="s">
        <v>133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/>
      <c r="L19" s="46">
        <v>0</v>
      </c>
      <c r="M19" s="46"/>
      <c r="N19" s="46">
        <v>0</v>
      </c>
      <c r="O19" s="46"/>
      <c r="P19" s="46">
        <v>0</v>
      </c>
      <c r="Q19" s="46"/>
      <c r="R19" s="46">
        <v>0</v>
      </c>
      <c r="S19" s="46">
        <v>0</v>
      </c>
      <c r="T19" s="46"/>
      <c r="U19" s="46"/>
      <c r="V19" s="46"/>
      <c r="W19" s="46"/>
      <c r="X19" s="46"/>
      <c r="Y19" s="46"/>
      <c r="Z19" s="46"/>
      <c r="AA19" s="46"/>
      <c r="AB19" s="46"/>
      <c r="AC19" s="46">
        <v>0</v>
      </c>
      <c r="AD19" s="46"/>
      <c r="AE19" s="46"/>
      <c r="AF19" s="46"/>
      <c r="AG19" s="46"/>
      <c r="AH19" s="46"/>
      <c r="AI19" s="46"/>
      <c r="AJ19" s="46"/>
      <c r="AK19" s="46"/>
      <c r="AM19" s="43">
        <f t="shared" si="29"/>
        <v>0</v>
      </c>
      <c r="AN19" s="46">
        <f t="shared" si="30"/>
        <v>0</v>
      </c>
      <c r="AO19" s="46">
        <f t="shared" si="31"/>
        <v>0</v>
      </c>
      <c r="AP19" s="46">
        <f t="shared" si="32"/>
        <v>0</v>
      </c>
      <c r="AQ19" s="43">
        <f t="shared" si="33"/>
        <v>0</v>
      </c>
      <c r="AR19" s="46">
        <f t="shared" si="34"/>
        <v>0</v>
      </c>
      <c r="AS19" s="46">
        <f t="shared" si="35"/>
        <v>0</v>
      </c>
      <c r="AT19" s="46">
        <f t="shared" si="36"/>
        <v>0</v>
      </c>
      <c r="AU19" s="43">
        <f t="shared" si="37"/>
        <v>0</v>
      </c>
      <c r="AV19" s="46">
        <f t="shared" si="38"/>
        <v>0</v>
      </c>
      <c r="AW19" s="46">
        <f t="shared" si="39"/>
        <v>0</v>
      </c>
      <c r="AX19" s="46">
        <f t="shared" si="40"/>
        <v>0</v>
      </c>
      <c r="AY19" s="46">
        <f t="shared" si="41"/>
        <v>0</v>
      </c>
      <c r="AZ19" s="46">
        <f t="shared" si="42"/>
        <v>0</v>
      </c>
      <c r="BA19" s="46">
        <f t="shared" si="43"/>
        <v>0</v>
      </c>
      <c r="BB19" s="46">
        <f t="shared" si="44"/>
        <v>0</v>
      </c>
      <c r="BC19" s="46">
        <f t="shared" si="45"/>
        <v>0</v>
      </c>
      <c r="BD19" s="46">
        <f t="shared" si="46"/>
        <v>0</v>
      </c>
      <c r="BE19" s="46">
        <f t="shared" si="47"/>
        <v>0</v>
      </c>
      <c r="BF19" s="46">
        <f t="shared" si="48"/>
        <v>0</v>
      </c>
      <c r="BG19" s="46"/>
      <c r="BH19" s="46">
        <f t="shared" si="49"/>
        <v>0</v>
      </c>
      <c r="BI19" s="46">
        <f t="shared" si="50"/>
        <v>0</v>
      </c>
      <c r="BJ19" s="46">
        <f t="shared" si="51"/>
        <v>0</v>
      </c>
      <c r="BK19" s="46">
        <f t="shared" si="52"/>
        <v>0</v>
      </c>
      <c r="BL19" s="46">
        <f t="shared" si="21"/>
        <v>0</v>
      </c>
      <c r="BM19" s="46">
        <f t="shared" si="22"/>
        <v>0</v>
      </c>
      <c r="BN19" s="46">
        <f t="shared" si="23"/>
        <v>0</v>
      </c>
      <c r="BO19" s="46">
        <f t="shared" si="53"/>
        <v>0</v>
      </c>
      <c r="BP19" s="46">
        <f t="shared" si="24"/>
        <v>0</v>
      </c>
      <c r="BQ19" s="46">
        <f t="shared" si="25"/>
        <v>0</v>
      </c>
      <c r="BR19" s="46">
        <f t="shared" si="26"/>
        <v>0</v>
      </c>
      <c r="BS19" s="46">
        <f t="shared" si="28"/>
        <v>0</v>
      </c>
      <c r="BT19" s="46">
        <f t="shared" si="26"/>
        <v>0</v>
      </c>
    </row>
    <row r="20" spans="2:72" ht="12" customHeight="1" x14ac:dyDescent="0.2">
      <c r="B20" s="45"/>
      <c r="C20" s="62" t="s">
        <v>28</v>
      </c>
      <c r="D20" s="46"/>
      <c r="E20" s="46">
        <v>0</v>
      </c>
      <c r="F20" s="46"/>
      <c r="G20" s="46">
        <v>0</v>
      </c>
      <c r="H20" s="46"/>
      <c r="I20" s="46">
        <v>0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>
        <v>0</v>
      </c>
      <c r="Y20" s="46"/>
      <c r="Z20" s="46">
        <v>0</v>
      </c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M20" s="43">
        <f t="shared" si="29"/>
        <v>0</v>
      </c>
      <c r="AN20" s="46">
        <f t="shared" si="30"/>
        <v>0</v>
      </c>
      <c r="AO20" s="46">
        <f t="shared" si="31"/>
        <v>0</v>
      </c>
      <c r="AP20" s="46">
        <f t="shared" si="32"/>
        <v>0</v>
      </c>
      <c r="AQ20" s="43">
        <f t="shared" si="33"/>
        <v>0</v>
      </c>
      <c r="AR20" s="46">
        <f t="shared" si="34"/>
        <v>0</v>
      </c>
      <c r="AS20" s="46">
        <f t="shared" si="35"/>
        <v>0</v>
      </c>
      <c r="AT20" s="46">
        <f t="shared" si="36"/>
        <v>0</v>
      </c>
      <c r="AU20" s="43">
        <f t="shared" si="37"/>
        <v>0</v>
      </c>
      <c r="AV20" s="46">
        <f t="shared" si="38"/>
        <v>0</v>
      </c>
      <c r="AW20" s="46">
        <f t="shared" si="39"/>
        <v>0</v>
      </c>
      <c r="AX20" s="46">
        <f t="shared" si="40"/>
        <v>0</v>
      </c>
      <c r="AY20" s="46">
        <f t="shared" si="41"/>
        <v>0</v>
      </c>
      <c r="AZ20" s="46">
        <f t="shared" si="42"/>
        <v>0</v>
      </c>
      <c r="BA20" s="46">
        <f t="shared" si="43"/>
        <v>0</v>
      </c>
      <c r="BB20" s="46">
        <f t="shared" si="44"/>
        <v>0</v>
      </c>
      <c r="BC20" s="46">
        <f t="shared" si="45"/>
        <v>0</v>
      </c>
      <c r="BD20" s="46">
        <f t="shared" si="46"/>
        <v>0</v>
      </c>
      <c r="BE20" s="46">
        <f t="shared" si="47"/>
        <v>0</v>
      </c>
      <c r="BF20" s="46">
        <f t="shared" si="48"/>
        <v>0</v>
      </c>
      <c r="BG20" s="46"/>
      <c r="BH20" s="46">
        <f t="shared" si="49"/>
        <v>0</v>
      </c>
      <c r="BI20" s="46">
        <f t="shared" si="50"/>
        <v>0</v>
      </c>
      <c r="BJ20" s="46">
        <f t="shared" si="51"/>
        <v>0</v>
      </c>
      <c r="BK20" s="46">
        <f t="shared" si="52"/>
        <v>0</v>
      </c>
      <c r="BL20" s="46">
        <f t="shared" si="21"/>
        <v>0</v>
      </c>
      <c r="BM20" s="46">
        <f t="shared" si="22"/>
        <v>0</v>
      </c>
      <c r="BN20" s="46">
        <f t="shared" si="23"/>
        <v>0</v>
      </c>
      <c r="BO20" s="46">
        <f t="shared" si="53"/>
        <v>0</v>
      </c>
      <c r="BP20" s="46">
        <f t="shared" si="24"/>
        <v>0</v>
      </c>
      <c r="BQ20" s="46">
        <f t="shared" si="25"/>
        <v>0</v>
      </c>
      <c r="BR20" s="46">
        <f t="shared" si="26"/>
        <v>0</v>
      </c>
      <c r="BS20" s="46">
        <f t="shared" si="28"/>
        <v>0</v>
      </c>
      <c r="BT20" s="46">
        <f t="shared" si="26"/>
        <v>0</v>
      </c>
    </row>
    <row r="21" spans="2:72" ht="12" customHeight="1" x14ac:dyDescent="0.2">
      <c r="B21" s="45"/>
      <c r="C21" s="62" t="s">
        <v>134</v>
      </c>
      <c r="D21" s="46">
        <v>-500</v>
      </c>
      <c r="E21" s="46">
        <v>-960</v>
      </c>
      <c r="F21" s="46">
        <v>-1397</v>
      </c>
      <c r="G21" s="46">
        <v>-1482</v>
      </c>
      <c r="H21" s="46">
        <v>-27</v>
      </c>
      <c r="I21" s="46">
        <v>-60</v>
      </c>
      <c r="J21" s="46">
        <v>-89</v>
      </c>
      <c r="K21" s="46">
        <v>-118</v>
      </c>
      <c r="L21" s="46">
        <v>-8</v>
      </c>
      <c r="M21" s="46">
        <v>-8</v>
      </c>
      <c r="N21" s="46">
        <v>-8</v>
      </c>
      <c r="O21" s="46">
        <v>-8</v>
      </c>
      <c r="P21" s="46">
        <v>0</v>
      </c>
      <c r="Q21" s="46">
        <v>0</v>
      </c>
      <c r="R21" s="46">
        <v>0</v>
      </c>
      <c r="S21" s="46">
        <v>0</v>
      </c>
      <c r="T21" s="46"/>
      <c r="U21" s="46">
        <v>0</v>
      </c>
      <c r="V21" s="46">
        <v>0</v>
      </c>
      <c r="W21" s="46">
        <v>0</v>
      </c>
      <c r="X21" s="46"/>
      <c r="Y21" s="46">
        <v>0</v>
      </c>
      <c r="Z21" s="46"/>
      <c r="AA21" s="46">
        <v>0</v>
      </c>
      <c r="AB21" s="46">
        <v>0</v>
      </c>
      <c r="AC21" s="46">
        <v>0</v>
      </c>
      <c r="AD21" s="46">
        <v>0</v>
      </c>
      <c r="AE21" s="46">
        <v>-134</v>
      </c>
      <c r="AF21" s="46">
        <v>-302</v>
      </c>
      <c r="AG21" s="46">
        <v>-294</v>
      </c>
      <c r="AH21" s="46">
        <v>-347</v>
      </c>
      <c r="AI21" s="46">
        <v>-347</v>
      </c>
      <c r="AJ21" s="46"/>
      <c r="AK21" s="46">
        <v>0</v>
      </c>
      <c r="AM21" s="43">
        <f t="shared" si="29"/>
        <v>-500</v>
      </c>
      <c r="AN21" s="46">
        <f t="shared" si="30"/>
        <v>-460</v>
      </c>
      <c r="AO21" s="46">
        <f t="shared" si="31"/>
        <v>-437</v>
      </c>
      <c r="AP21" s="46">
        <f t="shared" si="32"/>
        <v>-85</v>
      </c>
      <c r="AQ21" s="43">
        <f t="shared" si="33"/>
        <v>-27</v>
      </c>
      <c r="AR21" s="46">
        <f t="shared" si="34"/>
        <v>-33</v>
      </c>
      <c r="AS21" s="46">
        <f t="shared" si="35"/>
        <v>-29</v>
      </c>
      <c r="AT21" s="46">
        <f t="shared" si="36"/>
        <v>-29</v>
      </c>
      <c r="AU21" s="43">
        <f t="shared" si="37"/>
        <v>-8</v>
      </c>
      <c r="AV21" s="46">
        <f t="shared" si="38"/>
        <v>0</v>
      </c>
      <c r="AW21" s="46">
        <f t="shared" si="39"/>
        <v>0</v>
      </c>
      <c r="AX21" s="46">
        <f t="shared" si="40"/>
        <v>0</v>
      </c>
      <c r="AY21" s="46">
        <f t="shared" si="41"/>
        <v>0</v>
      </c>
      <c r="AZ21" s="46">
        <f t="shared" si="42"/>
        <v>0</v>
      </c>
      <c r="BA21" s="46">
        <f t="shared" si="43"/>
        <v>0</v>
      </c>
      <c r="BB21" s="46">
        <f t="shared" si="44"/>
        <v>0</v>
      </c>
      <c r="BC21" s="46">
        <f t="shared" si="45"/>
        <v>0</v>
      </c>
      <c r="BD21" s="46">
        <f t="shared" si="46"/>
        <v>0</v>
      </c>
      <c r="BE21" s="46">
        <f t="shared" si="47"/>
        <v>0</v>
      </c>
      <c r="BF21" s="46">
        <f t="shared" si="48"/>
        <v>0</v>
      </c>
      <c r="BG21" s="46">
        <v>0</v>
      </c>
      <c r="BH21" s="46">
        <f t="shared" si="49"/>
        <v>0</v>
      </c>
      <c r="BI21" s="46">
        <f t="shared" si="50"/>
        <v>0</v>
      </c>
      <c r="BJ21" s="46">
        <f t="shared" si="51"/>
        <v>0</v>
      </c>
      <c r="BK21" s="46">
        <f t="shared" si="52"/>
        <v>0</v>
      </c>
      <c r="BL21" s="46">
        <f t="shared" si="21"/>
        <v>0</v>
      </c>
      <c r="BM21" s="46">
        <f t="shared" si="22"/>
        <v>0</v>
      </c>
      <c r="BN21" s="46">
        <f t="shared" si="23"/>
        <v>-134</v>
      </c>
      <c r="BO21" s="46">
        <f t="shared" si="53"/>
        <v>-302</v>
      </c>
      <c r="BP21" s="46">
        <f t="shared" si="24"/>
        <v>8</v>
      </c>
      <c r="BQ21" s="46">
        <f t="shared" si="25"/>
        <v>-53</v>
      </c>
      <c r="BR21" s="46">
        <f t="shared" si="26"/>
        <v>0</v>
      </c>
      <c r="BS21" s="46">
        <f t="shared" si="28"/>
        <v>0</v>
      </c>
      <c r="BT21" s="46">
        <f t="shared" si="26"/>
        <v>0</v>
      </c>
    </row>
    <row r="22" spans="2:72" ht="12" customHeight="1" x14ac:dyDescent="0.2">
      <c r="B22" s="45"/>
      <c r="C22" s="62" t="s">
        <v>135</v>
      </c>
      <c r="D22" s="46">
        <v>-5734</v>
      </c>
      <c r="E22" s="46">
        <v>-40707</v>
      </c>
      <c r="F22" s="46">
        <v>-46887</v>
      </c>
      <c r="G22" s="46">
        <v>-48044</v>
      </c>
      <c r="H22" s="46">
        <v>-500</v>
      </c>
      <c r="I22" s="46">
        <v>-39236</v>
      </c>
      <c r="J22" s="46">
        <v>-39236</v>
      </c>
      <c r="K22" s="46">
        <v>-42104</v>
      </c>
      <c r="L22" s="46">
        <v>0</v>
      </c>
      <c r="M22" s="46">
        <v>-29369</v>
      </c>
      <c r="N22" s="46">
        <v>-30920</v>
      </c>
      <c r="O22" s="46">
        <v>-31446</v>
      </c>
      <c r="P22" s="46">
        <v>0</v>
      </c>
      <c r="Q22" s="46">
        <v>-31631</v>
      </c>
      <c r="R22" s="46">
        <v>-32946</v>
      </c>
      <c r="S22" s="46">
        <v>-34473</v>
      </c>
      <c r="T22" s="46">
        <v>-15214</v>
      </c>
      <c r="U22" s="46">
        <v>-30838</v>
      </c>
      <c r="V22" s="46">
        <v>-31240</v>
      </c>
      <c r="W22" s="46">
        <v>-31240</v>
      </c>
      <c r="X22" s="46">
        <v>-5503</v>
      </c>
      <c r="Y22" s="46">
        <v>-5942</v>
      </c>
      <c r="Z22" s="46">
        <v>-11544</v>
      </c>
      <c r="AA22" s="46">
        <v>-11544</v>
      </c>
      <c r="AB22" s="46">
        <v>0</v>
      </c>
      <c r="AC22" s="46">
        <v>-4134</v>
      </c>
      <c r="AD22" s="46">
        <v>-14134</v>
      </c>
      <c r="AE22" s="46">
        <v>-14134</v>
      </c>
      <c r="AF22" s="46"/>
      <c r="AG22" s="46">
        <v>-4312</v>
      </c>
      <c r="AH22" s="46">
        <v>-9312</v>
      </c>
      <c r="AI22" s="46">
        <v>-9312</v>
      </c>
      <c r="AJ22" s="46"/>
      <c r="AK22" s="46">
        <v>-3209</v>
      </c>
      <c r="AM22" s="43">
        <f t="shared" si="29"/>
        <v>-5734</v>
      </c>
      <c r="AN22" s="46">
        <f t="shared" si="30"/>
        <v>-34973</v>
      </c>
      <c r="AO22" s="46">
        <f t="shared" si="31"/>
        <v>-6180</v>
      </c>
      <c r="AP22" s="46">
        <f t="shared" si="32"/>
        <v>-1157</v>
      </c>
      <c r="AQ22" s="43">
        <f t="shared" si="33"/>
        <v>-500</v>
      </c>
      <c r="AR22" s="46">
        <f t="shared" si="34"/>
        <v>-38736</v>
      </c>
      <c r="AS22" s="46">
        <f t="shared" si="35"/>
        <v>0</v>
      </c>
      <c r="AT22" s="46">
        <f t="shared" si="36"/>
        <v>-2868</v>
      </c>
      <c r="AU22" s="43">
        <f t="shared" si="37"/>
        <v>0</v>
      </c>
      <c r="AV22" s="46">
        <f t="shared" si="38"/>
        <v>-29369</v>
      </c>
      <c r="AW22" s="46">
        <f t="shared" si="39"/>
        <v>-1551</v>
      </c>
      <c r="AX22" s="46">
        <f t="shared" si="40"/>
        <v>-526</v>
      </c>
      <c r="AY22" s="46">
        <f t="shared" si="41"/>
        <v>0</v>
      </c>
      <c r="AZ22" s="46">
        <f t="shared" si="42"/>
        <v>-31631</v>
      </c>
      <c r="BA22" s="46">
        <f t="shared" si="43"/>
        <v>-1315</v>
      </c>
      <c r="BB22" s="46">
        <f t="shared" si="44"/>
        <v>-1527</v>
      </c>
      <c r="BC22" s="46">
        <f t="shared" si="45"/>
        <v>-15214</v>
      </c>
      <c r="BD22" s="46">
        <f t="shared" si="46"/>
        <v>-15624</v>
      </c>
      <c r="BE22" s="46">
        <f t="shared" si="47"/>
        <v>-402</v>
      </c>
      <c r="BF22" s="46">
        <f t="shared" si="48"/>
        <v>0</v>
      </c>
      <c r="BG22" s="46">
        <v>-5503</v>
      </c>
      <c r="BH22" s="46">
        <f t="shared" si="49"/>
        <v>-439</v>
      </c>
      <c r="BI22" s="46">
        <f t="shared" si="50"/>
        <v>-5602</v>
      </c>
      <c r="BJ22" s="46">
        <f t="shared" si="51"/>
        <v>0</v>
      </c>
      <c r="BK22" s="46">
        <f t="shared" si="52"/>
        <v>0</v>
      </c>
      <c r="BL22" s="46">
        <f t="shared" si="21"/>
        <v>-4134</v>
      </c>
      <c r="BM22" s="46">
        <f t="shared" si="22"/>
        <v>-10000</v>
      </c>
      <c r="BN22" s="46">
        <f t="shared" si="23"/>
        <v>0</v>
      </c>
      <c r="BO22" s="46">
        <f t="shared" si="53"/>
        <v>0</v>
      </c>
      <c r="BP22" s="46">
        <f t="shared" si="24"/>
        <v>-4312</v>
      </c>
      <c r="BQ22" s="46">
        <f t="shared" si="25"/>
        <v>-5000</v>
      </c>
      <c r="BR22" s="46">
        <f t="shared" si="26"/>
        <v>0</v>
      </c>
      <c r="BS22" s="46">
        <f t="shared" si="28"/>
        <v>0</v>
      </c>
      <c r="BT22" s="46">
        <f t="shared" si="26"/>
        <v>-3209</v>
      </c>
    </row>
    <row r="23" spans="2:72" ht="12" customHeight="1" x14ac:dyDescent="0.2">
      <c r="B23" s="45"/>
      <c r="C23" s="62" t="s">
        <v>136</v>
      </c>
      <c r="D23" s="46">
        <v>0</v>
      </c>
      <c r="E23" s="46"/>
      <c r="F23" s="46">
        <v>0</v>
      </c>
      <c r="G23" s="46"/>
      <c r="H23" s="46">
        <v>0</v>
      </c>
      <c r="I23" s="46"/>
      <c r="J23" s="46">
        <v>0</v>
      </c>
      <c r="K23" s="46"/>
      <c r="L23" s="46">
        <v>0</v>
      </c>
      <c r="M23" s="46"/>
      <c r="N23" s="46">
        <v>0</v>
      </c>
      <c r="O23" s="46"/>
      <c r="P23" s="46">
        <v>0</v>
      </c>
      <c r="Q23" s="46"/>
      <c r="R23" s="46"/>
      <c r="S23" s="46"/>
      <c r="T23" s="46"/>
      <c r="U23" s="46"/>
      <c r="V23" s="46">
        <v>0</v>
      </c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M23" s="43">
        <f t="shared" si="29"/>
        <v>0</v>
      </c>
      <c r="AN23" s="46">
        <f t="shared" si="30"/>
        <v>0</v>
      </c>
      <c r="AO23" s="46">
        <f t="shared" si="31"/>
        <v>0</v>
      </c>
      <c r="AP23" s="46">
        <f t="shared" si="32"/>
        <v>0</v>
      </c>
      <c r="AQ23" s="43">
        <f t="shared" si="33"/>
        <v>0</v>
      </c>
      <c r="AR23" s="46">
        <f t="shared" si="34"/>
        <v>0</v>
      </c>
      <c r="AS23" s="46">
        <f t="shared" si="35"/>
        <v>0</v>
      </c>
      <c r="AT23" s="46">
        <f t="shared" si="36"/>
        <v>0</v>
      </c>
      <c r="AU23" s="43">
        <f t="shared" si="37"/>
        <v>0</v>
      </c>
      <c r="AV23" s="46">
        <f t="shared" si="38"/>
        <v>0</v>
      </c>
      <c r="AW23" s="46">
        <f t="shared" si="39"/>
        <v>0</v>
      </c>
      <c r="AX23" s="46">
        <f t="shared" si="40"/>
        <v>0</v>
      </c>
      <c r="AY23" s="46">
        <f t="shared" si="41"/>
        <v>0</v>
      </c>
      <c r="AZ23" s="46">
        <f t="shared" si="42"/>
        <v>0</v>
      </c>
      <c r="BA23" s="46">
        <f t="shared" si="43"/>
        <v>0</v>
      </c>
      <c r="BB23" s="46">
        <f t="shared" si="44"/>
        <v>0</v>
      </c>
      <c r="BC23" s="46">
        <f t="shared" si="45"/>
        <v>0</v>
      </c>
      <c r="BD23" s="46">
        <f t="shared" si="46"/>
        <v>0</v>
      </c>
      <c r="BE23" s="46">
        <f t="shared" si="47"/>
        <v>0</v>
      </c>
      <c r="BF23" s="46">
        <f t="shared" si="48"/>
        <v>0</v>
      </c>
      <c r="BG23" s="46"/>
      <c r="BH23" s="46">
        <f t="shared" si="49"/>
        <v>0</v>
      </c>
      <c r="BI23" s="46">
        <f t="shared" si="50"/>
        <v>0</v>
      </c>
      <c r="BJ23" s="46">
        <f t="shared" si="51"/>
        <v>0</v>
      </c>
      <c r="BK23" s="46">
        <f t="shared" si="52"/>
        <v>0</v>
      </c>
      <c r="BL23" s="46">
        <f t="shared" si="21"/>
        <v>0</v>
      </c>
      <c r="BM23" s="46">
        <f t="shared" si="22"/>
        <v>0</v>
      </c>
      <c r="BN23" s="46">
        <f t="shared" si="23"/>
        <v>0</v>
      </c>
      <c r="BO23" s="46">
        <f t="shared" si="53"/>
        <v>0</v>
      </c>
      <c r="BP23" s="46">
        <f t="shared" si="24"/>
        <v>0</v>
      </c>
      <c r="BQ23" s="46">
        <f t="shared" si="25"/>
        <v>0</v>
      </c>
      <c r="BR23" s="46">
        <f t="shared" si="26"/>
        <v>0</v>
      </c>
      <c r="BS23" s="46">
        <f t="shared" si="28"/>
        <v>0</v>
      </c>
      <c r="BT23" s="46">
        <f t="shared" si="26"/>
        <v>0</v>
      </c>
    </row>
    <row r="24" spans="2:72" ht="12" customHeight="1" x14ac:dyDescent="0.2">
      <c r="B24" s="45"/>
      <c r="C24" s="62" t="s">
        <v>137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/>
      <c r="AF24" s="46"/>
      <c r="AG24" s="46"/>
      <c r="AH24" s="46"/>
      <c r="AI24" s="46"/>
      <c r="AJ24" s="46"/>
      <c r="AK24" s="46"/>
      <c r="AM24" s="43">
        <f t="shared" si="29"/>
        <v>0</v>
      </c>
      <c r="AN24" s="46">
        <f t="shared" si="30"/>
        <v>0</v>
      </c>
      <c r="AO24" s="46">
        <f t="shared" si="31"/>
        <v>0</v>
      </c>
      <c r="AP24" s="46">
        <f t="shared" si="32"/>
        <v>0</v>
      </c>
      <c r="AQ24" s="43">
        <f t="shared" si="33"/>
        <v>0</v>
      </c>
      <c r="AR24" s="46">
        <f t="shared" si="34"/>
        <v>0</v>
      </c>
      <c r="AS24" s="46">
        <f t="shared" si="35"/>
        <v>0</v>
      </c>
      <c r="AT24" s="46">
        <f t="shared" si="36"/>
        <v>0</v>
      </c>
      <c r="AU24" s="43">
        <f t="shared" si="37"/>
        <v>0</v>
      </c>
      <c r="AV24" s="46">
        <f t="shared" si="38"/>
        <v>0</v>
      </c>
      <c r="AW24" s="46">
        <f t="shared" si="39"/>
        <v>0</v>
      </c>
      <c r="AX24" s="46">
        <f t="shared" si="40"/>
        <v>0</v>
      </c>
      <c r="AY24" s="46">
        <f t="shared" si="41"/>
        <v>0</v>
      </c>
      <c r="AZ24" s="46">
        <f t="shared" si="42"/>
        <v>0</v>
      </c>
      <c r="BA24" s="46">
        <f t="shared" si="43"/>
        <v>0</v>
      </c>
      <c r="BB24" s="46">
        <f t="shared" si="44"/>
        <v>0</v>
      </c>
      <c r="BC24" s="46">
        <f t="shared" si="45"/>
        <v>0</v>
      </c>
      <c r="BD24" s="46">
        <f t="shared" si="46"/>
        <v>0</v>
      </c>
      <c r="BE24" s="46">
        <f t="shared" si="47"/>
        <v>0</v>
      </c>
      <c r="BF24" s="46">
        <f t="shared" si="48"/>
        <v>0</v>
      </c>
      <c r="BG24" s="46">
        <v>0</v>
      </c>
      <c r="BH24" s="46">
        <f t="shared" si="49"/>
        <v>0</v>
      </c>
      <c r="BI24" s="46">
        <f t="shared" si="50"/>
        <v>0</v>
      </c>
      <c r="BJ24" s="46">
        <f t="shared" si="51"/>
        <v>0</v>
      </c>
      <c r="BK24" s="46">
        <f t="shared" si="52"/>
        <v>0</v>
      </c>
      <c r="BL24" s="46">
        <f t="shared" si="21"/>
        <v>0</v>
      </c>
      <c r="BM24" s="46">
        <f t="shared" si="22"/>
        <v>0</v>
      </c>
      <c r="BN24" s="46">
        <f t="shared" si="23"/>
        <v>0</v>
      </c>
      <c r="BO24" s="46">
        <f t="shared" si="53"/>
        <v>0</v>
      </c>
      <c r="BP24" s="46">
        <f t="shared" si="24"/>
        <v>0</v>
      </c>
      <c r="BQ24" s="46">
        <f t="shared" si="25"/>
        <v>0</v>
      </c>
      <c r="BR24" s="46">
        <f t="shared" si="26"/>
        <v>0</v>
      </c>
      <c r="BS24" s="46">
        <f t="shared" si="28"/>
        <v>0</v>
      </c>
      <c r="BT24" s="46">
        <f t="shared" si="26"/>
        <v>0</v>
      </c>
    </row>
    <row r="25" spans="2:72" ht="12" customHeight="1" x14ac:dyDescent="0.2">
      <c r="B25" s="45"/>
      <c r="C25" s="62" t="s">
        <v>138</v>
      </c>
      <c r="D25" s="46">
        <v>986</v>
      </c>
      <c r="E25" s="46">
        <v>1376</v>
      </c>
      <c r="F25" s="46">
        <v>1210</v>
      </c>
      <c r="G25" s="46">
        <v>1688</v>
      </c>
      <c r="H25" s="46">
        <v>-429</v>
      </c>
      <c r="I25" s="46">
        <v>-1031</v>
      </c>
      <c r="J25" s="46">
        <v>-1313</v>
      </c>
      <c r="K25" s="46">
        <v>-1741</v>
      </c>
      <c r="L25" s="46">
        <v>-576</v>
      </c>
      <c r="M25" s="46">
        <v>-1407</v>
      </c>
      <c r="N25" s="46">
        <v>-1150</v>
      </c>
      <c r="O25" s="46">
        <v>-1101</v>
      </c>
      <c r="P25" s="46">
        <v>421</v>
      </c>
      <c r="Q25" s="46">
        <v>668</v>
      </c>
      <c r="R25" s="46">
        <v>575</v>
      </c>
      <c r="S25" s="46">
        <v>228</v>
      </c>
      <c r="T25" s="46">
        <v>128</v>
      </c>
      <c r="U25" s="46">
        <v>216</v>
      </c>
      <c r="V25" s="46">
        <v>413</v>
      </c>
      <c r="W25" s="46">
        <v>54</v>
      </c>
      <c r="X25" s="46">
        <v>86</v>
      </c>
      <c r="Y25" s="46">
        <v>-125</v>
      </c>
      <c r="Z25" s="46">
        <v>-80</v>
      </c>
      <c r="AA25" s="46">
        <v>-1102</v>
      </c>
      <c r="AB25" s="46">
        <v>143</v>
      </c>
      <c r="AC25" s="46">
        <v>399</v>
      </c>
      <c r="AD25" s="46">
        <v>-600</v>
      </c>
      <c r="AE25" s="46">
        <v>-182</v>
      </c>
      <c r="AF25" s="46">
        <v>10</v>
      </c>
      <c r="AG25" s="46">
        <v>604</v>
      </c>
      <c r="AH25" s="46">
        <v>1526</v>
      </c>
      <c r="AI25" s="46">
        <v>2379</v>
      </c>
      <c r="AJ25" s="46">
        <v>703</v>
      </c>
      <c r="AK25" s="46">
        <v>1064</v>
      </c>
      <c r="AM25" s="43">
        <f t="shared" si="29"/>
        <v>986</v>
      </c>
      <c r="AN25" s="46">
        <f t="shared" si="30"/>
        <v>390</v>
      </c>
      <c r="AO25" s="46">
        <f t="shared" si="31"/>
        <v>-166</v>
      </c>
      <c r="AP25" s="46">
        <f t="shared" si="32"/>
        <v>478</v>
      </c>
      <c r="AQ25" s="43">
        <f t="shared" si="33"/>
        <v>-429</v>
      </c>
      <c r="AR25" s="46">
        <f t="shared" si="34"/>
        <v>-602</v>
      </c>
      <c r="AS25" s="46">
        <f t="shared" si="35"/>
        <v>-282</v>
      </c>
      <c r="AT25" s="46">
        <f t="shared" si="36"/>
        <v>-428</v>
      </c>
      <c r="AU25" s="43">
        <f t="shared" si="37"/>
        <v>-576</v>
      </c>
      <c r="AV25" s="46">
        <f t="shared" si="38"/>
        <v>-831</v>
      </c>
      <c r="AW25" s="46">
        <f t="shared" si="39"/>
        <v>257</v>
      </c>
      <c r="AX25" s="46">
        <f t="shared" si="40"/>
        <v>49</v>
      </c>
      <c r="AY25" s="46">
        <f t="shared" si="41"/>
        <v>421</v>
      </c>
      <c r="AZ25" s="46">
        <f t="shared" si="42"/>
        <v>247</v>
      </c>
      <c r="BA25" s="46">
        <f t="shared" si="43"/>
        <v>-93</v>
      </c>
      <c r="BB25" s="46">
        <f t="shared" si="44"/>
        <v>-347</v>
      </c>
      <c r="BC25" s="46">
        <f t="shared" si="45"/>
        <v>128</v>
      </c>
      <c r="BD25" s="46">
        <f t="shared" si="46"/>
        <v>88</v>
      </c>
      <c r="BE25" s="46">
        <f t="shared" si="47"/>
        <v>197</v>
      </c>
      <c r="BF25" s="46">
        <f t="shared" si="48"/>
        <v>-359</v>
      </c>
      <c r="BG25" s="46">
        <v>86</v>
      </c>
      <c r="BH25" s="46">
        <f t="shared" si="49"/>
        <v>-211</v>
      </c>
      <c r="BI25" s="46">
        <f t="shared" si="50"/>
        <v>45</v>
      </c>
      <c r="BJ25" s="46">
        <f t="shared" si="51"/>
        <v>-1022</v>
      </c>
      <c r="BK25" s="46">
        <f t="shared" si="52"/>
        <v>143</v>
      </c>
      <c r="BL25" s="46">
        <f t="shared" si="21"/>
        <v>256</v>
      </c>
      <c r="BM25" s="46">
        <f t="shared" si="22"/>
        <v>-999</v>
      </c>
      <c r="BN25" s="46">
        <f t="shared" si="23"/>
        <v>418</v>
      </c>
      <c r="BO25" s="46">
        <f t="shared" si="53"/>
        <v>10</v>
      </c>
      <c r="BP25" s="46">
        <f t="shared" si="24"/>
        <v>594</v>
      </c>
      <c r="BQ25" s="46">
        <f t="shared" si="25"/>
        <v>922</v>
      </c>
      <c r="BR25" s="46">
        <f t="shared" si="26"/>
        <v>853</v>
      </c>
      <c r="BS25" s="46">
        <f t="shared" si="28"/>
        <v>703</v>
      </c>
      <c r="BT25" s="46">
        <f t="shared" si="26"/>
        <v>361</v>
      </c>
    </row>
    <row r="26" spans="2:72" ht="12" customHeight="1" x14ac:dyDescent="0.2">
      <c r="B26" s="156" t="s">
        <v>139</v>
      </c>
      <c r="C26" s="157"/>
      <c r="D26" s="64">
        <f t="shared" ref="D26:I26" si="54">SUM(D6:D7)</f>
        <v>7124</v>
      </c>
      <c r="E26" s="64">
        <f t="shared" si="54"/>
        <v>21726</v>
      </c>
      <c r="F26" s="64">
        <f t="shared" si="54"/>
        <v>31621</v>
      </c>
      <c r="G26" s="64">
        <f t="shared" si="54"/>
        <v>40200</v>
      </c>
      <c r="H26" s="64">
        <f t="shared" si="54"/>
        <v>15532</v>
      </c>
      <c r="I26" s="64">
        <f t="shared" si="54"/>
        <v>21765</v>
      </c>
      <c r="J26" s="64">
        <f>SUM(J6:J7)</f>
        <v>25908</v>
      </c>
      <c r="K26" s="64">
        <f t="shared" ref="K26:Q26" si="55">SUM(K6:K7)</f>
        <v>27098</v>
      </c>
      <c r="L26" s="64">
        <f t="shared" si="55"/>
        <v>13537</v>
      </c>
      <c r="M26" s="64">
        <f t="shared" si="55"/>
        <v>23757</v>
      </c>
      <c r="N26" s="64">
        <f t="shared" si="55"/>
        <v>36230</v>
      </c>
      <c r="O26" s="64">
        <f t="shared" si="55"/>
        <v>43217</v>
      </c>
      <c r="P26" s="64">
        <f t="shared" si="55"/>
        <v>8467</v>
      </c>
      <c r="Q26" s="64">
        <f t="shared" si="55"/>
        <v>8945</v>
      </c>
      <c r="R26" s="64">
        <f t="shared" ref="R26:AD26" si="56">SUM(R6:R7)</f>
        <v>11953</v>
      </c>
      <c r="S26" s="64">
        <f t="shared" si="56"/>
        <v>7993</v>
      </c>
      <c r="T26" s="64">
        <f t="shared" si="56"/>
        <v>553</v>
      </c>
      <c r="U26" s="64">
        <f t="shared" si="56"/>
        <v>7651</v>
      </c>
      <c r="V26" s="64">
        <f t="shared" si="56"/>
        <v>16890</v>
      </c>
      <c r="W26" s="64">
        <f t="shared" si="56"/>
        <v>26394</v>
      </c>
      <c r="X26" s="64">
        <f t="shared" si="56"/>
        <v>16144</v>
      </c>
      <c r="Y26" s="64">
        <f t="shared" si="56"/>
        <v>24239</v>
      </c>
      <c r="Z26" s="64">
        <f t="shared" si="56"/>
        <v>40765</v>
      </c>
      <c r="AA26" s="64">
        <f t="shared" si="56"/>
        <v>54981</v>
      </c>
      <c r="AB26" s="64">
        <f t="shared" si="56"/>
        <v>15354</v>
      </c>
      <c r="AC26" s="64">
        <f t="shared" si="56"/>
        <v>38406</v>
      </c>
      <c r="AD26" s="64">
        <f t="shared" si="56"/>
        <v>59459</v>
      </c>
      <c r="AE26" s="64">
        <f t="shared" ref="AE26:AK26" si="57">SUM(AE6:AE7)</f>
        <v>77144</v>
      </c>
      <c r="AF26" s="64">
        <f t="shared" si="57"/>
        <v>13223</v>
      </c>
      <c r="AG26" s="64">
        <f t="shared" si="57"/>
        <v>35512</v>
      </c>
      <c r="AH26" s="64">
        <f t="shared" si="57"/>
        <v>59584</v>
      </c>
      <c r="AI26" s="64">
        <f t="shared" si="57"/>
        <v>61217</v>
      </c>
      <c r="AJ26" s="64">
        <f t="shared" si="57"/>
        <v>20094</v>
      </c>
      <c r="AK26" s="64">
        <f t="shared" si="57"/>
        <v>39698</v>
      </c>
      <c r="AM26" s="64">
        <f t="shared" ref="AM26:AR26" si="58">SUM(AM6:AM7)</f>
        <v>7124</v>
      </c>
      <c r="AN26" s="64">
        <f t="shared" si="58"/>
        <v>14602</v>
      </c>
      <c r="AO26" s="64">
        <f t="shared" si="58"/>
        <v>9895</v>
      </c>
      <c r="AP26" s="64">
        <f t="shared" si="58"/>
        <v>8579</v>
      </c>
      <c r="AQ26" s="64">
        <f t="shared" si="58"/>
        <v>15532</v>
      </c>
      <c r="AR26" s="64">
        <f t="shared" si="58"/>
        <v>6233</v>
      </c>
      <c r="AS26" s="64">
        <f>SUM(AS6:AS7)</f>
        <v>4143</v>
      </c>
      <c r="AT26" s="64">
        <f t="shared" ref="AT26:AY26" si="59">SUM(AT6:AT7)</f>
        <v>1190</v>
      </c>
      <c r="AU26" s="64">
        <f t="shared" si="59"/>
        <v>13537</v>
      </c>
      <c r="AV26" s="64">
        <f t="shared" si="59"/>
        <v>10220</v>
      </c>
      <c r="AW26" s="64">
        <f t="shared" si="59"/>
        <v>12473</v>
      </c>
      <c r="AX26" s="64">
        <f t="shared" si="59"/>
        <v>6987</v>
      </c>
      <c r="AY26" s="64">
        <f t="shared" si="59"/>
        <v>8467</v>
      </c>
      <c r="AZ26" s="64">
        <f t="shared" ref="AZ26:BA26" si="60">SUM(AZ6:AZ7)</f>
        <v>478</v>
      </c>
      <c r="BA26" s="64">
        <f t="shared" si="60"/>
        <v>3008</v>
      </c>
      <c r="BB26" s="64">
        <f t="shared" ref="BB26:BD26" si="61">SUM(BB6:BB7)</f>
        <v>-3960</v>
      </c>
      <c r="BC26" s="64">
        <f t="shared" si="61"/>
        <v>553</v>
      </c>
      <c r="BD26" s="64">
        <f t="shared" si="61"/>
        <v>7098</v>
      </c>
      <c r="BE26" s="64">
        <f t="shared" ref="BE26:BH26" si="62">SUM(BE6:BE7)</f>
        <v>9239</v>
      </c>
      <c r="BF26" s="64">
        <f t="shared" si="62"/>
        <v>9504</v>
      </c>
      <c r="BG26" s="64">
        <f t="shared" si="62"/>
        <v>10304</v>
      </c>
      <c r="BH26" s="64">
        <f t="shared" si="62"/>
        <v>8095</v>
      </c>
      <c r="BI26" s="64">
        <f t="shared" ref="BI26:BK26" si="63">SUM(BI6:BI7)</f>
        <v>16526</v>
      </c>
      <c r="BJ26" s="64">
        <f t="shared" si="63"/>
        <v>14216</v>
      </c>
      <c r="BK26" s="64">
        <f t="shared" si="63"/>
        <v>15354</v>
      </c>
      <c r="BL26" s="64">
        <f t="shared" ref="BL26:BM26" si="64">SUM(BL6:BL7)</f>
        <v>23052</v>
      </c>
      <c r="BM26" s="64">
        <f t="shared" si="64"/>
        <v>21053</v>
      </c>
      <c r="BN26" s="64">
        <f t="shared" ref="BN26:BO26" si="65">SUM(BN6:BN7)</f>
        <v>17685</v>
      </c>
      <c r="BO26" s="64">
        <f t="shared" si="65"/>
        <v>13223</v>
      </c>
      <c r="BP26" s="64">
        <f t="shared" ref="BP26:BQ26" si="66">SUM(BP6:BP7)</f>
        <v>22289</v>
      </c>
      <c r="BQ26" s="64">
        <f t="shared" si="66"/>
        <v>24072</v>
      </c>
      <c r="BR26" s="64">
        <f t="shared" ref="BR26:BS26" si="67">SUM(BR6:BR7)</f>
        <v>1633</v>
      </c>
      <c r="BS26" s="64">
        <f t="shared" si="67"/>
        <v>20094</v>
      </c>
      <c r="BT26" s="64">
        <f t="shared" ref="BT26" si="68">SUM(BT6:BT7)</f>
        <v>19604</v>
      </c>
    </row>
    <row r="27" spans="2:72" ht="12" customHeight="1" x14ac:dyDescent="0.2">
      <c r="B27" s="45"/>
      <c r="C27" s="62" t="s">
        <v>140</v>
      </c>
      <c r="D27" s="46">
        <v>-5210</v>
      </c>
      <c r="E27" s="46">
        <v>-8388</v>
      </c>
      <c r="F27" s="46">
        <v>-12566</v>
      </c>
      <c r="G27" s="46">
        <v>-15008</v>
      </c>
      <c r="H27" s="46">
        <v>-5750</v>
      </c>
      <c r="I27" s="46">
        <v>-1147</v>
      </c>
      <c r="J27" s="46">
        <v>1088</v>
      </c>
      <c r="K27" s="46">
        <v>9647</v>
      </c>
      <c r="L27" s="46">
        <v>-7887</v>
      </c>
      <c r="M27" s="46">
        <v>-18752</v>
      </c>
      <c r="N27" s="46">
        <v>-24612</v>
      </c>
      <c r="O27" s="46">
        <v>-14580</v>
      </c>
      <c r="P27" s="46">
        <v>-20169</v>
      </c>
      <c r="Q27" s="46">
        <v>-39470</v>
      </c>
      <c r="R27" s="46">
        <v>-49092</v>
      </c>
      <c r="S27" s="46">
        <v>-42497</v>
      </c>
      <c r="T27" s="46">
        <v>-2645</v>
      </c>
      <c r="U27" s="46">
        <v>-3469</v>
      </c>
      <c r="V27" s="46">
        <v>-337</v>
      </c>
      <c r="W27" s="46">
        <v>15656</v>
      </c>
      <c r="X27" s="46">
        <v>-325</v>
      </c>
      <c r="Y27" s="46">
        <v>-30063</v>
      </c>
      <c r="Z27" s="46">
        <v>-31669</v>
      </c>
      <c r="AA27" s="46">
        <v>-14362</v>
      </c>
      <c r="AB27" s="46">
        <v>16302</v>
      </c>
      <c r="AC27" s="46">
        <v>24461</v>
      </c>
      <c r="AD27" s="46">
        <v>18327</v>
      </c>
      <c r="AE27" s="46">
        <v>26187</v>
      </c>
      <c r="AF27" s="46">
        <v>-5624</v>
      </c>
      <c r="AG27" s="46">
        <v>-8652</v>
      </c>
      <c r="AH27" s="46">
        <v>-18278</v>
      </c>
      <c r="AI27" s="46">
        <v>-25785</v>
      </c>
      <c r="AJ27" s="46">
        <v>4923</v>
      </c>
      <c r="AK27" s="46">
        <v>-2885</v>
      </c>
      <c r="AM27" s="43">
        <f t="shared" ref="AM27:AM34" si="69">D27</f>
        <v>-5210</v>
      </c>
      <c r="AN27" s="46">
        <f t="shared" ref="AN27:AP29" si="70">E27-D27</f>
        <v>-3178</v>
      </c>
      <c r="AO27" s="46">
        <f t="shared" si="70"/>
        <v>-4178</v>
      </c>
      <c r="AP27" s="46">
        <f t="shared" si="70"/>
        <v>-2442</v>
      </c>
      <c r="AQ27" s="43">
        <f t="shared" ref="AQ27:AQ34" si="71">H27</f>
        <v>-5750</v>
      </c>
      <c r="AR27" s="46">
        <f t="shared" ref="AR27:AT29" si="72">I27-H27</f>
        <v>4603</v>
      </c>
      <c r="AS27" s="46">
        <f t="shared" si="72"/>
        <v>2235</v>
      </c>
      <c r="AT27" s="46">
        <f t="shared" si="72"/>
        <v>8559</v>
      </c>
      <c r="AU27" s="43">
        <f t="shared" ref="AU27:AU34" si="73">L27</f>
        <v>-7887</v>
      </c>
      <c r="AV27" s="46">
        <f t="shared" ref="AV27:AX29" si="74">M27-L27</f>
        <v>-10865</v>
      </c>
      <c r="AW27" s="46">
        <f t="shared" si="74"/>
        <v>-5860</v>
      </c>
      <c r="AX27" s="46">
        <f t="shared" si="74"/>
        <v>10032</v>
      </c>
      <c r="AY27" s="46">
        <f t="shared" ref="AY27:AY34" si="75">P27</f>
        <v>-20169</v>
      </c>
      <c r="AZ27" s="46">
        <f t="shared" ref="AZ27:BB29" si="76">Q27-P27</f>
        <v>-19301</v>
      </c>
      <c r="BA27" s="46">
        <f t="shared" si="76"/>
        <v>-9622</v>
      </c>
      <c r="BB27" s="46">
        <f t="shared" si="76"/>
        <v>6595</v>
      </c>
      <c r="BC27" s="46">
        <f t="shared" ref="BC27:BC34" si="77">T27</f>
        <v>-2645</v>
      </c>
      <c r="BD27" s="46">
        <f t="shared" ref="BD27:BF29" si="78">U27-T27</f>
        <v>-824</v>
      </c>
      <c r="BE27" s="46">
        <f t="shared" si="78"/>
        <v>3132</v>
      </c>
      <c r="BF27" s="46">
        <f t="shared" si="78"/>
        <v>15993</v>
      </c>
      <c r="BG27" s="46">
        <v>-325</v>
      </c>
      <c r="BH27" s="46">
        <f t="shared" ref="BH27:BJ29" si="79">Y27-X27</f>
        <v>-29738</v>
      </c>
      <c r="BI27" s="46">
        <f t="shared" si="79"/>
        <v>-1606</v>
      </c>
      <c r="BJ27" s="46">
        <f t="shared" si="79"/>
        <v>17307</v>
      </c>
      <c r="BK27" s="46">
        <f t="shared" ref="BK27:BK34" si="80">AB27</f>
        <v>16302</v>
      </c>
      <c r="BL27" s="46">
        <f t="shared" ref="BL27:BL37" si="81">AC27-AB27</f>
        <v>8159</v>
      </c>
      <c r="BM27" s="46">
        <f t="shared" ref="BM27:BN29" si="82">AD27-AC27</f>
        <v>-6134</v>
      </c>
      <c r="BN27" s="46">
        <f t="shared" si="82"/>
        <v>7860</v>
      </c>
      <c r="BO27" s="46">
        <f t="shared" ref="BO27:BO36" si="83">AF27</f>
        <v>-5624</v>
      </c>
      <c r="BP27" s="46">
        <f t="shared" ref="BP27:BP37" si="84">AG27-AF27</f>
        <v>-3028</v>
      </c>
      <c r="BQ27" s="46">
        <f t="shared" ref="BQ27:BQ37" si="85">AH27-AG27</f>
        <v>-9626</v>
      </c>
      <c r="BR27" s="46">
        <f t="shared" ref="BR27:BT37" si="86">AI27-AH27</f>
        <v>-7507</v>
      </c>
      <c r="BS27" s="46">
        <f t="shared" ref="BS27:BS36" si="87">AJ27</f>
        <v>4923</v>
      </c>
      <c r="BT27" s="46">
        <f t="shared" si="86"/>
        <v>-7808</v>
      </c>
    </row>
    <row r="28" spans="2:72" ht="12" customHeight="1" x14ac:dyDescent="0.2">
      <c r="B28" s="45"/>
      <c r="C28" s="62" t="s">
        <v>141</v>
      </c>
      <c r="D28" s="46"/>
      <c r="E28" s="46"/>
      <c r="F28" s="46"/>
      <c r="G28" s="46"/>
      <c r="H28" s="46">
        <v>0</v>
      </c>
      <c r="I28" s="46">
        <v>0</v>
      </c>
      <c r="J28" s="46">
        <v>0</v>
      </c>
      <c r="K28" s="46">
        <v>-10320</v>
      </c>
      <c r="L28" s="46">
        <v>0</v>
      </c>
      <c r="M28" s="46">
        <v>0</v>
      </c>
      <c r="N28" s="46">
        <v>7260</v>
      </c>
      <c r="O28" s="46">
        <v>10320</v>
      </c>
      <c r="P28" s="46">
        <v>0</v>
      </c>
      <c r="Q28" s="46">
        <v>0</v>
      </c>
      <c r="R28" s="46"/>
      <c r="S28" s="46"/>
      <c r="T28" s="46"/>
      <c r="U28" s="46">
        <v>0</v>
      </c>
      <c r="V28" s="46"/>
      <c r="W28" s="46">
        <v>0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M28" s="43">
        <f t="shared" si="69"/>
        <v>0</v>
      </c>
      <c r="AN28" s="46">
        <f t="shared" si="70"/>
        <v>0</v>
      </c>
      <c r="AO28" s="46">
        <f t="shared" si="70"/>
        <v>0</v>
      </c>
      <c r="AP28" s="46">
        <f t="shared" si="70"/>
        <v>0</v>
      </c>
      <c r="AQ28" s="43">
        <f t="shared" si="71"/>
        <v>0</v>
      </c>
      <c r="AR28" s="46">
        <f t="shared" si="72"/>
        <v>0</v>
      </c>
      <c r="AS28" s="46">
        <f t="shared" si="72"/>
        <v>0</v>
      </c>
      <c r="AT28" s="46">
        <f t="shared" si="72"/>
        <v>-10320</v>
      </c>
      <c r="AU28" s="43">
        <f t="shared" si="73"/>
        <v>0</v>
      </c>
      <c r="AV28" s="46">
        <f t="shared" si="74"/>
        <v>0</v>
      </c>
      <c r="AW28" s="46">
        <f t="shared" si="74"/>
        <v>7260</v>
      </c>
      <c r="AX28" s="46">
        <f t="shared" si="74"/>
        <v>3060</v>
      </c>
      <c r="AY28" s="46">
        <f t="shared" si="75"/>
        <v>0</v>
      </c>
      <c r="AZ28" s="46">
        <f t="shared" si="76"/>
        <v>0</v>
      </c>
      <c r="BA28" s="46">
        <f t="shared" si="76"/>
        <v>0</v>
      </c>
      <c r="BB28" s="46">
        <f t="shared" si="76"/>
        <v>0</v>
      </c>
      <c r="BC28" s="46">
        <f t="shared" si="77"/>
        <v>0</v>
      </c>
      <c r="BD28" s="46">
        <f t="shared" si="78"/>
        <v>0</v>
      </c>
      <c r="BE28" s="46">
        <f t="shared" si="78"/>
        <v>0</v>
      </c>
      <c r="BF28" s="46">
        <f t="shared" si="78"/>
        <v>0</v>
      </c>
      <c r="BG28" s="46">
        <v>0</v>
      </c>
      <c r="BH28" s="46">
        <f t="shared" si="79"/>
        <v>0</v>
      </c>
      <c r="BI28" s="46">
        <f t="shared" si="79"/>
        <v>0</v>
      </c>
      <c r="BJ28" s="46">
        <f t="shared" si="79"/>
        <v>0</v>
      </c>
      <c r="BK28" s="46">
        <f t="shared" si="80"/>
        <v>0</v>
      </c>
      <c r="BL28" s="46">
        <f t="shared" si="81"/>
        <v>0</v>
      </c>
      <c r="BM28" s="46">
        <f t="shared" si="82"/>
        <v>0</v>
      </c>
      <c r="BN28" s="46">
        <f t="shared" si="82"/>
        <v>0</v>
      </c>
      <c r="BO28" s="46">
        <f t="shared" si="83"/>
        <v>0</v>
      </c>
      <c r="BP28" s="46">
        <f t="shared" si="84"/>
        <v>0</v>
      </c>
      <c r="BQ28" s="46">
        <f t="shared" si="85"/>
        <v>0</v>
      </c>
      <c r="BR28" s="46">
        <f t="shared" si="86"/>
        <v>0</v>
      </c>
      <c r="BS28" s="46">
        <f t="shared" si="87"/>
        <v>0</v>
      </c>
      <c r="BT28" s="46">
        <f t="shared" si="86"/>
        <v>0</v>
      </c>
    </row>
    <row r="29" spans="2:72" ht="12" customHeight="1" x14ac:dyDescent="0.2">
      <c r="B29" s="45"/>
      <c r="C29" s="62" t="s">
        <v>142</v>
      </c>
      <c r="D29" s="46">
        <v>11250</v>
      </c>
      <c r="E29" s="46">
        <v>-2666</v>
      </c>
      <c r="F29" s="46">
        <v>1798</v>
      </c>
      <c r="G29" s="46">
        <v>2510</v>
      </c>
      <c r="H29" s="46">
        <v>-8002</v>
      </c>
      <c r="I29" s="46">
        <v>-3655</v>
      </c>
      <c r="J29" s="46">
        <v>-3806</v>
      </c>
      <c r="K29" s="46">
        <v>1839</v>
      </c>
      <c r="L29" s="46">
        <v>-904</v>
      </c>
      <c r="M29" s="46">
        <v>-31772</v>
      </c>
      <c r="N29" s="46">
        <v>-29660</v>
      </c>
      <c r="O29" s="46">
        <v>-639</v>
      </c>
      <c r="P29" s="46">
        <v>1500</v>
      </c>
      <c r="Q29" s="46">
        <v>-7063</v>
      </c>
      <c r="R29" s="46">
        <v>-25</v>
      </c>
      <c r="S29" s="46">
        <v>8609</v>
      </c>
      <c r="T29" s="46">
        <v>5977</v>
      </c>
      <c r="U29" s="46">
        <v>-12476</v>
      </c>
      <c r="V29" s="46">
        <v>-5693</v>
      </c>
      <c r="W29" s="46">
        <v>-11710</v>
      </c>
      <c r="X29" s="46">
        <v>-16396</v>
      </c>
      <c r="Y29" s="46">
        <v>-4818</v>
      </c>
      <c r="Z29" s="46">
        <v>-32909</v>
      </c>
      <c r="AA29" s="46">
        <v>6148</v>
      </c>
      <c r="AB29" s="46">
        <v>-22825</v>
      </c>
      <c r="AC29" s="46">
        <v>-17642</v>
      </c>
      <c r="AD29" s="46">
        <v>1646</v>
      </c>
      <c r="AE29" s="46">
        <v>-18938</v>
      </c>
      <c r="AF29" s="46">
        <v>5072</v>
      </c>
      <c r="AG29" s="46">
        <v>15224</v>
      </c>
      <c r="AH29" s="46">
        <v>5950</v>
      </c>
      <c r="AI29" s="46">
        <v>527</v>
      </c>
      <c r="AJ29" s="46">
        <v>-19646</v>
      </c>
      <c r="AK29" s="46">
        <v>3327</v>
      </c>
      <c r="AM29" s="43">
        <f t="shared" si="69"/>
        <v>11250</v>
      </c>
      <c r="AN29" s="46">
        <f t="shared" si="70"/>
        <v>-13916</v>
      </c>
      <c r="AO29" s="46">
        <f t="shared" si="70"/>
        <v>4464</v>
      </c>
      <c r="AP29" s="46">
        <f t="shared" si="70"/>
        <v>712</v>
      </c>
      <c r="AQ29" s="43">
        <f t="shared" si="71"/>
        <v>-8002</v>
      </c>
      <c r="AR29" s="46">
        <f t="shared" si="72"/>
        <v>4347</v>
      </c>
      <c r="AS29" s="46">
        <f t="shared" si="72"/>
        <v>-151</v>
      </c>
      <c r="AT29" s="46">
        <f t="shared" si="72"/>
        <v>5645</v>
      </c>
      <c r="AU29" s="43">
        <f t="shared" si="73"/>
        <v>-904</v>
      </c>
      <c r="AV29" s="46">
        <f t="shared" si="74"/>
        <v>-30868</v>
      </c>
      <c r="AW29" s="46">
        <f t="shared" si="74"/>
        <v>2112</v>
      </c>
      <c r="AX29" s="46">
        <f t="shared" si="74"/>
        <v>29021</v>
      </c>
      <c r="AY29" s="46">
        <f t="shared" si="75"/>
        <v>1500</v>
      </c>
      <c r="AZ29" s="46">
        <f t="shared" si="76"/>
        <v>-8563</v>
      </c>
      <c r="BA29" s="46">
        <f t="shared" si="76"/>
        <v>7038</v>
      </c>
      <c r="BB29" s="46">
        <f t="shared" si="76"/>
        <v>8634</v>
      </c>
      <c r="BC29" s="46">
        <f t="shared" si="77"/>
        <v>5977</v>
      </c>
      <c r="BD29" s="46">
        <f t="shared" si="78"/>
        <v>-18453</v>
      </c>
      <c r="BE29" s="46">
        <f t="shared" si="78"/>
        <v>6783</v>
      </c>
      <c r="BF29" s="46">
        <f t="shared" si="78"/>
        <v>-6017</v>
      </c>
      <c r="BG29" s="46">
        <v>-16396</v>
      </c>
      <c r="BH29" s="46">
        <f t="shared" si="79"/>
        <v>11578</v>
      </c>
      <c r="BI29" s="46">
        <f t="shared" si="79"/>
        <v>-28091</v>
      </c>
      <c r="BJ29" s="46">
        <f t="shared" si="79"/>
        <v>39057</v>
      </c>
      <c r="BK29" s="46">
        <f t="shared" si="80"/>
        <v>-22825</v>
      </c>
      <c r="BL29" s="46">
        <f t="shared" si="81"/>
        <v>5183</v>
      </c>
      <c r="BM29" s="46">
        <f t="shared" si="82"/>
        <v>19288</v>
      </c>
      <c r="BN29" s="46">
        <f t="shared" si="82"/>
        <v>-20584</v>
      </c>
      <c r="BO29" s="46">
        <f t="shared" si="83"/>
        <v>5072</v>
      </c>
      <c r="BP29" s="46">
        <f t="shared" si="84"/>
        <v>10152</v>
      </c>
      <c r="BQ29" s="46">
        <f t="shared" si="85"/>
        <v>-9274</v>
      </c>
      <c r="BR29" s="46">
        <f t="shared" si="86"/>
        <v>-5423</v>
      </c>
      <c r="BS29" s="46">
        <f t="shared" si="87"/>
        <v>-19646</v>
      </c>
      <c r="BT29" s="46">
        <f t="shared" si="86"/>
        <v>22973</v>
      </c>
    </row>
    <row r="30" spans="2:72" ht="12" customHeight="1" x14ac:dyDescent="0.2">
      <c r="B30" s="45"/>
      <c r="C30" s="62" t="s">
        <v>301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>
        <v>-662</v>
      </c>
      <c r="AF30" s="46">
        <v>-4273</v>
      </c>
      <c r="AG30" s="46">
        <v>-3960</v>
      </c>
      <c r="AH30" s="46">
        <v>70</v>
      </c>
      <c r="AI30" s="46">
        <v>1182</v>
      </c>
      <c r="AJ30" s="46">
        <v>-3061</v>
      </c>
      <c r="AK30" s="46">
        <v>-1502</v>
      </c>
      <c r="AM30" s="43"/>
      <c r="AN30" s="46"/>
      <c r="AO30" s="46"/>
      <c r="AP30" s="46"/>
      <c r="AQ30" s="43"/>
      <c r="AR30" s="46"/>
      <c r="AS30" s="46"/>
      <c r="AT30" s="46"/>
      <c r="AU30" s="43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>
        <f t="shared" si="83"/>
        <v>-4273</v>
      </c>
      <c r="BP30" s="46">
        <f t="shared" si="84"/>
        <v>313</v>
      </c>
      <c r="BQ30" s="46">
        <f t="shared" si="85"/>
        <v>4030</v>
      </c>
      <c r="BR30" s="46">
        <f t="shared" si="86"/>
        <v>1112</v>
      </c>
      <c r="BS30" s="46">
        <f t="shared" si="87"/>
        <v>-3061</v>
      </c>
      <c r="BT30" s="46">
        <f t="shared" si="86"/>
        <v>1559</v>
      </c>
    </row>
    <row r="31" spans="2:72" ht="12" customHeight="1" x14ac:dyDescent="0.2">
      <c r="B31" s="45"/>
      <c r="C31" s="62" t="s">
        <v>143</v>
      </c>
      <c r="D31" s="46">
        <v>-4004</v>
      </c>
      <c r="E31" s="46">
        <v>783</v>
      </c>
      <c r="F31" s="46">
        <v>62</v>
      </c>
      <c r="G31" s="46">
        <v>465</v>
      </c>
      <c r="H31" s="46">
        <v>2897</v>
      </c>
      <c r="I31" s="46">
        <v>-4638</v>
      </c>
      <c r="J31" s="46">
        <v>-2754</v>
      </c>
      <c r="K31" s="46">
        <v>4783</v>
      </c>
      <c r="L31" s="46">
        <v>11060</v>
      </c>
      <c r="M31" s="46">
        <v>26680</v>
      </c>
      <c r="N31" s="46">
        <v>23245</v>
      </c>
      <c r="O31" s="46">
        <v>-603</v>
      </c>
      <c r="P31" s="46">
        <v>7158</v>
      </c>
      <c r="Q31" s="46">
        <v>12904</v>
      </c>
      <c r="R31" s="46">
        <v>3285</v>
      </c>
      <c r="S31" s="46">
        <v>1163</v>
      </c>
      <c r="T31" s="46">
        <v>4540</v>
      </c>
      <c r="U31" s="46">
        <v>-385</v>
      </c>
      <c r="V31" s="46">
        <v>4018</v>
      </c>
      <c r="W31" s="46">
        <v>14703</v>
      </c>
      <c r="X31" s="46">
        <v>10549</v>
      </c>
      <c r="Y31" s="46">
        <v>12247</v>
      </c>
      <c r="Z31" s="46">
        <v>12097</v>
      </c>
      <c r="AA31" s="46">
        <v>-7467</v>
      </c>
      <c r="AB31" s="46">
        <v>15843</v>
      </c>
      <c r="AC31" s="46">
        <v>21795</v>
      </c>
      <c r="AD31" s="46">
        <v>7251</v>
      </c>
      <c r="AE31" s="46">
        <v>5126</v>
      </c>
      <c r="AF31" s="46">
        <v>16696</v>
      </c>
      <c r="AG31" s="46">
        <v>12211</v>
      </c>
      <c r="AH31" s="46">
        <v>14162</v>
      </c>
      <c r="AI31" s="46">
        <v>9410</v>
      </c>
      <c r="AJ31" s="46">
        <v>3928</v>
      </c>
      <c r="AK31" s="46">
        <v>7652</v>
      </c>
      <c r="AM31" s="43">
        <f t="shared" si="69"/>
        <v>-4004</v>
      </c>
      <c r="AN31" s="46">
        <f>E31-D31</f>
        <v>4787</v>
      </c>
      <c r="AO31" s="46">
        <f>F31-E31</f>
        <v>-721</v>
      </c>
      <c r="AP31" s="46">
        <f>G31-F31</f>
        <v>403</v>
      </c>
      <c r="AQ31" s="43">
        <f t="shared" si="71"/>
        <v>2897</v>
      </c>
      <c r="AR31" s="46">
        <f>I31-H31</f>
        <v>-7535</v>
      </c>
      <c r="AS31" s="46">
        <f>J31-I31</f>
        <v>1884</v>
      </c>
      <c r="AT31" s="46">
        <f>K31-J31</f>
        <v>7537</v>
      </c>
      <c r="AU31" s="43">
        <f t="shared" si="73"/>
        <v>11060</v>
      </c>
      <c r="AV31" s="46">
        <f>M31-L31</f>
        <v>15620</v>
      </c>
      <c r="AW31" s="46">
        <f>N31-M31</f>
        <v>-3435</v>
      </c>
      <c r="AX31" s="46">
        <f>O31-N31</f>
        <v>-23848</v>
      </c>
      <c r="AY31" s="46">
        <f t="shared" si="75"/>
        <v>7158</v>
      </c>
      <c r="AZ31" s="46">
        <f>Q31-P31</f>
        <v>5746</v>
      </c>
      <c r="BA31" s="46">
        <f>R31-Q31</f>
        <v>-9619</v>
      </c>
      <c r="BB31" s="46">
        <f>S31-R31</f>
        <v>-2122</v>
      </c>
      <c r="BC31" s="46">
        <f t="shared" si="77"/>
        <v>4540</v>
      </c>
      <c r="BD31" s="46">
        <f>U31-T31</f>
        <v>-4925</v>
      </c>
      <c r="BE31" s="46">
        <f>V31-U31</f>
        <v>4403</v>
      </c>
      <c r="BF31" s="46">
        <f>W31-V31</f>
        <v>10685</v>
      </c>
      <c r="BG31" s="46">
        <v>16389</v>
      </c>
      <c r="BH31" s="46">
        <f>Y31-X31</f>
        <v>1698</v>
      </c>
      <c r="BI31" s="46">
        <f>Z31-Y31</f>
        <v>-150</v>
      </c>
      <c r="BJ31" s="46">
        <f>AA31-Z31</f>
        <v>-19564</v>
      </c>
      <c r="BK31" s="46">
        <f t="shared" si="80"/>
        <v>15843</v>
      </c>
      <c r="BL31" s="46">
        <f t="shared" si="81"/>
        <v>5952</v>
      </c>
      <c r="BM31" s="46">
        <f>AD31-AC31</f>
        <v>-14544</v>
      </c>
      <c r="BN31" s="46">
        <f>AE31-AD31</f>
        <v>-2125</v>
      </c>
      <c r="BO31" s="46">
        <f t="shared" si="83"/>
        <v>16696</v>
      </c>
      <c r="BP31" s="46">
        <f t="shared" si="84"/>
        <v>-4485</v>
      </c>
      <c r="BQ31" s="46">
        <f t="shared" si="85"/>
        <v>1951</v>
      </c>
      <c r="BR31" s="46">
        <f t="shared" si="86"/>
        <v>-4752</v>
      </c>
      <c r="BS31" s="46">
        <f t="shared" si="87"/>
        <v>3928</v>
      </c>
      <c r="BT31" s="46">
        <f t="shared" si="86"/>
        <v>3724</v>
      </c>
    </row>
    <row r="32" spans="2:72" ht="12" customHeight="1" x14ac:dyDescent="0.2">
      <c r="B32" s="45"/>
      <c r="C32" s="62" t="s">
        <v>300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>
        <v>0</v>
      </c>
      <c r="AF32" s="46"/>
      <c r="AG32" s="46"/>
      <c r="AH32" s="46"/>
      <c r="AI32" s="46"/>
      <c r="AJ32" s="46"/>
      <c r="AK32" s="46"/>
      <c r="AM32" s="43"/>
      <c r="AN32" s="46"/>
      <c r="AO32" s="46"/>
      <c r="AP32" s="46"/>
      <c r="AQ32" s="43"/>
      <c r="AR32" s="46"/>
      <c r="AS32" s="46"/>
      <c r="AT32" s="46"/>
      <c r="AU32" s="43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>
        <f>AE32-AD32</f>
        <v>0</v>
      </c>
      <c r="BO32" s="46">
        <f t="shared" si="83"/>
        <v>0</v>
      </c>
      <c r="BP32" s="46">
        <f t="shared" si="84"/>
        <v>0</v>
      </c>
      <c r="BQ32" s="46">
        <f t="shared" si="85"/>
        <v>0</v>
      </c>
      <c r="BR32" s="46">
        <f t="shared" si="86"/>
        <v>0</v>
      </c>
      <c r="BS32" s="46">
        <f t="shared" si="87"/>
        <v>0</v>
      </c>
      <c r="BT32" s="46">
        <f t="shared" si="86"/>
        <v>0</v>
      </c>
    </row>
    <row r="33" spans="2:72" ht="12" customHeight="1" x14ac:dyDescent="0.2">
      <c r="B33" s="45"/>
      <c r="C33" s="62" t="s">
        <v>144</v>
      </c>
      <c r="D33" s="46">
        <v>-2375</v>
      </c>
      <c r="E33" s="46">
        <v>-1604</v>
      </c>
      <c r="F33" s="46">
        <v>-542</v>
      </c>
      <c r="G33" s="46">
        <v>2294</v>
      </c>
      <c r="H33" s="46">
        <v>-2148</v>
      </c>
      <c r="I33" s="46">
        <v>-955</v>
      </c>
      <c r="J33" s="46">
        <v>2625</v>
      </c>
      <c r="K33" s="46">
        <v>7838</v>
      </c>
      <c r="L33" s="46">
        <v>21</v>
      </c>
      <c r="M33" s="46">
        <v>2699</v>
      </c>
      <c r="N33" s="46">
        <v>2203</v>
      </c>
      <c r="O33" s="46">
        <v>894</v>
      </c>
      <c r="P33" s="46">
        <v>-4350</v>
      </c>
      <c r="Q33" s="46">
        <v>-5350</v>
      </c>
      <c r="R33" s="46">
        <v>-8838</v>
      </c>
      <c r="S33" s="46">
        <v>-10739</v>
      </c>
      <c r="T33" s="46">
        <v>333</v>
      </c>
      <c r="U33" s="46">
        <v>1096</v>
      </c>
      <c r="V33" s="46">
        <v>292</v>
      </c>
      <c r="W33" s="46">
        <v>654</v>
      </c>
      <c r="X33" s="46">
        <v>2323</v>
      </c>
      <c r="Y33" s="46">
        <v>3284</v>
      </c>
      <c r="Z33" s="46">
        <v>5685</v>
      </c>
      <c r="AA33" s="46">
        <v>6730</v>
      </c>
      <c r="AB33" s="46">
        <v>-2771</v>
      </c>
      <c r="AC33" s="46">
        <v>1026</v>
      </c>
      <c r="AD33" s="46">
        <v>568</v>
      </c>
      <c r="AE33" s="46">
        <v>3649</v>
      </c>
      <c r="AF33" s="46">
        <v>-3216</v>
      </c>
      <c r="AG33" s="46">
        <v>-1919</v>
      </c>
      <c r="AH33" s="46">
        <v>4713</v>
      </c>
      <c r="AI33" s="46">
        <v>16583</v>
      </c>
      <c r="AJ33" s="46">
        <v>-2068</v>
      </c>
      <c r="AK33" s="46">
        <v>4374</v>
      </c>
      <c r="AM33" s="43">
        <f t="shared" si="69"/>
        <v>-2375</v>
      </c>
      <c r="AN33" s="46">
        <f t="shared" ref="AN33:AP34" si="88">E33-D33</f>
        <v>771</v>
      </c>
      <c r="AO33" s="46">
        <f t="shared" si="88"/>
        <v>1062</v>
      </c>
      <c r="AP33" s="46">
        <f t="shared" si="88"/>
        <v>2836</v>
      </c>
      <c r="AQ33" s="43">
        <f t="shared" si="71"/>
        <v>-2148</v>
      </c>
      <c r="AR33" s="46">
        <f t="shared" ref="AR33:AT34" si="89">I33-H33</f>
        <v>1193</v>
      </c>
      <c r="AS33" s="46">
        <f t="shared" si="89"/>
        <v>3580</v>
      </c>
      <c r="AT33" s="46">
        <f t="shared" si="89"/>
        <v>5213</v>
      </c>
      <c r="AU33" s="43">
        <f t="shared" si="73"/>
        <v>21</v>
      </c>
      <c r="AV33" s="46">
        <f t="shared" ref="AV33:AX34" si="90">M33-L33</f>
        <v>2678</v>
      </c>
      <c r="AW33" s="46">
        <f t="shared" si="90"/>
        <v>-496</v>
      </c>
      <c r="AX33" s="46">
        <f t="shared" si="90"/>
        <v>-1309</v>
      </c>
      <c r="AY33" s="46">
        <f t="shared" si="75"/>
        <v>-4350</v>
      </c>
      <c r="AZ33" s="46">
        <f t="shared" ref="AZ33:BB34" si="91">Q33-P33</f>
        <v>-1000</v>
      </c>
      <c r="BA33" s="46">
        <f t="shared" si="91"/>
        <v>-3488</v>
      </c>
      <c r="BB33" s="46">
        <f t="shared" si="91"/>
        <v>-1901</v>
      </c>
      <c r="BC33" s="46">
        <f t="shared" si="77"/>
        <v>333</v>
      </c>
      <c r="BD33" s="46">
        <f t="shared" ref="BD33:BF34" si="92">U33-T33</f>
        <v>763</v>
      </c>
      <c r="BE33" s="46">
        <f t="shared" si="92"/>
        <v>-804</v>
      </c>
      <c r="BF33" s="46">
        <f t="shared" si="92"/>
        <v>362</v>
      </c>
      <c r="BG33" s="46">
        <v>2323</v>
      </c>
      <c r="BH33" s="46">
        <f t="shared" ref="BH33:BJ34" si="93">Y33-X33</f>
        <v>961</v>
      </c>
      <c r="BI33" s="46">
        <f t="shared" si="93"/>
        <v>2401</v>
      </c>
      <c r="BJ33" s="46">
        <f t="shared" si="93"/>
        <v>1045</v>
      </c>
      <c r="BK33" s="46">
        <f t="shared" si="80"/>
        <v>-2771</v>
      </c>
      <c r="BL33" s="46">
        <f t="shared" si="81"/>
        <v>3797</v>
      </c>
      <c r="BM33" s="46">
        <f>AD33-AC33</f>
        <v>-458</v>
      </c>
      <c r="BN33" s="46">
        <f>AE33-AD33</f>
        <v>3081</v>
      </c>
      <c r="BO33" s="46">
        <f t="shared" si="83"/>
        <v>-3216</v>
      </c>
      <c r="BP33" s="46">
        <f t="shared" si="84"/>
        <v>1297</v>
      </c>
      <c r="BQ33" s="46">
        <f t="shared" si="85"/>
        <v>6632</v>
      </c>
      <c r="BR33" s="46">
        <f t="shared" si="86"/>
        <v>11870</v>
      </c>
      <c r="BS33" s="46">
        <f t="shared" si="87"/>
        <v>-2068</v>
      </c>
      <c r="BT33" s="46">
        <f t="shared" si="86"/>
        <v>6442</v>
      </c>
    </row>
    <row r="34" spans="2:72" ht="12" customHeight="1" x14ac:dyDescent="0.2">
      <c r="B34" s="45"/>
      <c r="C34" s="62" t="s">
        <v>145</v>
      </c>
      <c r="D34" s="46">
        <v>0</v>
      </c>
      <c r="E34" s="46"/>
      <c r="F34" s="46">
        <v>0</v>
      </c>
      <c r="G34" s="46"/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/>
      <c r="P34" s="46">
        <v>0</v>
      </c>
      <c r="Q34" s="46">
        <v>0</v>
      </c>
      <c r="R34" s="46">
        <v>0</v>
      </c>
      <c r="S34" s="46"/>
      <c r="T34" s="46"/>
      <c r="U34" s="46">
        <v>0</v>
      </c>
      <c r="V34" s="46"/>
      <c r="W34" s="46"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M34" s="43">
        <f t="shared" si="69"/>
        <v>0</v>
      </c>
      <c r="AN34" s="46">
        <f t="shared" si="88"/>
        <v>0</v>
      </c>
      <c r="AO34" s="46">
        <f t="shared" si="88"/>
        <v>0</v>
      </c>
      <c r="AP34" s="46">
        <f t="shared" si="88"/>
        <v>0</v>
      </c>
      <c r="AQ34" s="43">
        <f t="shared" si="71"/>
        <v>0</v>
      </c>
      <c r="AR34" s="46">
        <f t="shared" si="89"/>
        <v>0</v>
      </c>
      <c r="AS34" s="46">
        <f t="shared" si="89"/>
        <v>0</v>
      </c>
      <c r="AT34" s="46">
        <f t="shared" si="89"/>
        <v>0</v>
      </c>
      <c r="AU34" s="43">
        <f t="shared" si="73"/>
        <v>0</v>
      </c>
      <c r="AV34" s="46">
        <f t="shared" si="90"/>
        <v>0</v>
      </c>
      <c r="AW34" s="46">
        <f t="shared" si="90"/>
        <v>0</v>
      </c>
      <c r="AX34" s="46">
        <f t="shared" si="90"/>
        <v>0</v>
      </c>
      <c r="AY34" s="46">
        <f t="shared" si="75"/>
        <v>0</v>
      </c>
      <c r="AZ34" s="46">
        <f t="shared" si="91"/>
        <v>0</v>
      </c>
      <c r="BA34" s="46">
        <f t="shared" si="91"/>
        <v>0</v>
      </c>
      <c r="BB34" s="46">
        <f t="shared" si="91"/>
        <v>0</v>
      </c>
      <c r="BC34" s="46">
        <f t="shared" si="77"/>
        <v>0</v>
      </c>
      <c r="BD34" s="46">
        <f t="shared" si="92"/>
        <v>0</v>
      </c>
      <c r="BE34" s="46">
        <f t="shared" si="92"/>
        <v>0</v>
      </c>
      <c r="BF34" s="46">
        <f t="shared" si="92"/>
        <v>0</v>
      </c>
      <c r="BG34" s="46">
        <v>0</v>
      </c>
      <c r="BH34" s="46">
        <f t="shared" si="93"/>
        <v>0</v>
      </c>
      <c r="BI34" s="46">
        <f t="shared" si="93"/>
        <v>0</v>
      </c>
      <c r="BJ34" s="46">
        <f t="shared" si="93"/>
        <v>0</v>
      </c>
      <c r="BK34" s="46">
        <f t="shared" si="80"/>
        <v>0</v>
      </c>
      <c r="BL34" s="46">
        <f t="shared" si="81"/>
        <v>0</v>
      </c>
      <c r="BM34" s="46">
        <f>AD34-AC34</f>
        <v>0</v>
      </c>
      <c r="BN34" s="46">
        <f>AE34-AD34</f>
        <v>0</v>
      </c>
      <c r="BO34" s="46">
        <f t="shared" si="83"/>
        <v>0</v>
      </c>
      <c r="BP34" s="46">
        <f t="shared" si="84"/>
        <v>0</v>
      </c>
      <c r="BQ34" s="46">
        <f t="shared" si="85"/>
        <v>0</v>
      </c>
      <c r="BR34" s="46">
        <f t="shared" si="86"/>
        <v>0</v>
      </c>
      <c r="BS34" s="46">
        <f t="shared" si="87"/>
        <v>0</v>
      </c>
      <c r="BT34" s="46">
        <f t="shared" si="86"/>
        <v>0</v>
      </c>
    </row>
    <row r="35" spans="2:72" ht="12" customHeight="1" x14ac:dyDescent="0.2">
      <c r="B35" s="45"/>
      <c r="C35" s="117" t="s">
        <v>290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>
        <v>4198</v>
      </c>
      <c r="AD35" s="46">
        <v>3132</v>
      </c>
      <c r="AE35" s="46"/>
      <c r="AF35" s="46"/>
      <c r="AG35" s="46"/>
      <c r="AH35" s="46"/>
      <c r="AI35" s="46"/>
      <c r="AJ35" s="46"/>
      <c r="AK35" s="46"/>
      <c r="AM35" s="43"/>
      <c r="AN35" s="46"/>
      <c r="AO35" s="46"/>
      <c r="AP35" s="46"/>
      <c r="AQ35" s="43"/>
      <c r="AR35" s="46"/>
      <c r="AS35" s="46"/>
      <c r="AT35" s="46"/>
      <c r="AU35" s="43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>
        <f t="shared" si="81"/>
        <v>4198</v>
      </c>
      <c r="BM35" s="46">
        <f>AD35-AC35</f>
        <v>-1066</v>
      </c>
      <c r="BN35" s="46">
        <f>AE35-AD35</f>
        <v>-3132</v>
      </c>
      <c r="BO35" s="46">
        <f t="shared" si="83"/>
        <v>0</v>
      </c>
      <c r="BP35" s="46">
        <f t="shared" si="84"/>
        <v>0</v>
      </c>
      <c r="BQ35" s="46">
        <f t="shared" si="85"/>
        <v>0</v>
      </c>
      <c r="BR35" s="46">
        <f t="shared" si="86"/>
        <v>0</v>
      </c>
      <c r="BS35" s="46">
        <f t="shared" si="87"/>
        <v>0</v>
      </c>
      <c r="BT35" s="46">
        <f t="shared" si="86"/>
        <v>0</v>
      </c>
    </row>
    <row r="36" spans="2:72" ht="12" customHeight="1" x14ac:dyDescent="0.2">
      <c r="B36" s="45"/>
      <c r="C36" s="62" t="s">
        <v>146</v>
      </c>
      <c r="D36" s="46">
        <v>-1672</v>
      </c>
      <c r="E36" s="46">
        <v>-1081</v>
      </c>
      <c r="F36" s="46">
        <v>-528</v>
      </c>
      <c r="G36" s="46">
        <v>-211</v>
      </c>
      <c r="H36" s="46">
        <v>-1987</v>
      </c>
      <c r="I36" s="46">
        <v>-1238</v>
      </c>
      <c r="J36" s="46">
        <v>-707</v>
      </c>
      <c r="K36" s="46">
        <v>-1020</v>
      </c>
      <c r="L36" s="46">
        <v>-1375</v>
      </c>
      <c r="M36" s="46">
        <v>-473</v>
      </c>
      <c r="N36" s="46">
        <v>345</v>
      </c>
      <c r="O36" s="46">
        <v>253</v>
      </c>
      <c r="P36" s="46">
        <v>-1481</v>
      </c>
      <c r="Q36" s="46">
        <v>-437</v>
      </c>
      <c r="R36" s="46">
        <v>-158</v>
      </c>
      <c r="S36" s="46">
        <v>-351</v>
      </c>
      <c r="T36" s="46">
        <v>-1555</v>
      </c>
      <c r="U36" s="46">
        <v>-827</v>
      </c>
      <c r="V36" s="46">
        <v>-482</v>
      </c>
      <c r="W36" s="46">
        <v>-686</v>
      </c>
      <c r="X36" s="46">
        <v>-1545</v>
      </c>
      <c r="Y36" s="46">
        <v>-573</v>
      </c>
      <c r="Z36" s="46">
        <v>-282</v>
      </c>
      <c r="AA36" s="46">
        <v>-426</v>
      </c>
      <c r="AB36" s="46">
        <v>-1927</v>
      </c>
      <c r="AC36" s="46">
        <v>-5746</v>
      </c>
      <c r="AD36" s="46">
        <v>-13692</v>
      </c>
      <c r="AE36" s="46"/>
      <c r="AF36" s="46"/>
      <c r="AG36" s="46"/>
      <c r="AH36" s="46"/>
      <c r="AI36" s="46"/>
      <c r="AJ36" s="46"/>
      <c r="AK36" s="46"/>
      <c r="AM36" s="43">
        <f>D36</f>
        <v>-1672</v>
      </c>
      <c r="AN36" s="46">
        <f t="shared" ref="AN36:AP37" si="94">E36-D36</f>
        <v>591</v>
      </c>
      <c r="AO36" s="46">
        <f t="shared" si="94"/>
        <v>553</v>
      </c>
      <c r="AP36" s="46">
        <f t="shared" si="94"/>
        <v>317</v>
      </c>
      <c r="AQ36" s="43">
        <f>H36</f>
        <v>-1987</v>
      </c>
      <c r="AR36" s="46">
        <f t="shared" ref="AR36:AT37" si="95">I36-H36</f>
        <v>749</v>
      </c>
      <c r="AS36" s="46">
        <f t="shared" si="95"/>
        <v>531</v>
      </c>
      <c r="AT36" s="46">
        <f t="shared" si="95"/>
        <v>-313</v>
      </c>
      <c r="AU36" s="43">
        <f>L36</f>
        <v>-1375</v>
      </c>
      <c r="AV36" s="46">
        <f t="shared" ref="AV36:AX37" si="96">M36-L36</f>
        <v>902</v>
      </c>
      <c r="AW36" s="46">
        <f t="shared" si="96"/>
        <v>818</v>
      </c>
      <c r="AX36" s="46">
        <f t="shared" si="96"/>
        <v>-92</v>
      </c>
      <c r="AY36" s="46">
        <f>P36</f>
        <v>-1481</v>
      </c>
      <c r="AZ36" s="46">
        <f t="shared" ref="AZ36:BB37" si="97">Q36-P36</f>
        <v>1044</v>
      </c>
      <c r="BA36" s="46">
        <f t="shared" si="97"/>
        <v>279</v>
      </c>
      <c r="BB36" s="46">
        <f t="shared" si="97"/>
        <v>-193</v>
      </c>
      <c r="BC36" s="46">
        <f>T36</f>
        <v>-1555</v>
      </c>
      <c r="BD36" s="46">
        <f t="shared" ref="BD36:BF37" si="98">U36-T36</f>
        <v>728</v>
      </c>
      <c r="BE36" s="46">
        <f t="shared" si="98"/>
        <v>345</v>
      </c>
      <c r="BF36" s="46">
        <f t="shared" si="98"/>
        <v>-204</v>
      </c>
      <c r="BG36" s="46">
        <v>-1545</v>
      </c>
      <c r="BH36" s="46">
        <f t="shared" ref="BH36:BJ37" si="99">Y36-X36</f>
        <v>972</v>
      </c>
      <c r="BI36" s="46">
        <f t="shared" si="99"/>
        <v>291</v>
      </c>
      <c r="BJ36" s="46">
        <f t="shared" si="99"/>
        <v>-144</v>
      </c>
      <c r="BK36" s="46">
        <f>AB36</f>
        <v>-1927</v>
      </c>
      <c r="BL36" s="46">
        <f t="shared" si="81"/>
        <v>-3819</v>
      </c>
      <c r="BM36" s="46">
        <f>AD36-AC36</f>
        <v>-7946</v>
      </c>
      <c r="BN36" s="46">
        <f>AE36-AD36-BN84</f>
        <v>13030</v>
      </c>
      <c r="BO36" s="46">
        <f t="shared" si="83"/>
        <v>0</v>
      </c>
      <c r="BP36" s="46">
        <f t="shared" si="84"/>
        <v>0</v>
      </c>
      <c r="BQ36" s="46">
        <f t="shared" si="85"/>
        <v>0</v>
      </c>
      <c r="BR36" s="46">
        <f t="shared" si="86"/>
        <v>0</v>
      </c>
      <c r="BS36" s="46">
        <f t="shared" si="87"/>
        <v>0</v>
      </c>
      <c r="BT36" s="46">
        <f t="shared" si="86"/>
        <v>0</v>
      </c>
    </row>
    <row r="37" spans="2:72" ht="12" customHeight="1" x14ac:dyDescent="0.2">
      <c r="B37" s="45"/>
      <c r="C37" s="62" t="s">
        <v>138</v>
      </c>
      <c r="D37" s="46">
        <v>0</v>
      </c>
      <c r="E37" s="46">
        <v>0</v>
      </c>
      <c r="F37" s="46">
        <v>0</v>
      </c>
      <c r="G37" s="46">
        <v>0</v>
      </c>
      <c r="H37" s="46"/>
      <c r="I37" s="46">
        <v>0</v>
      </c>
      <c r="J37" s="46"/>
      <c r="K37" s="46">
        <v>0</v>
      </c>
      <c r="L37" s="46"/>
      <c r="M37" s="46">
        <v>0</v>
      </c>
      <c r="N37" s="46"/>
      <c r="O37" s="46">
        <v>0</v>
      </c>
      <c r="P37" s="46"/>
      <c r="Q37" s="46">
        <v>0</v>
      </c>
      <c r="R37" s="46"/>
      <c r="S37" s="46"/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/>
      <c r="AD37" s="46">
        <v>0</v>
      </c>
      <c r="AE37" s="46"/>
      <c r="AF37" s="46"/>
      <c r="AG37" s="46"/>
      <c r="AH37" s="46"/>
      <c r="AI37" s="46"/>
      <c r="AJ37" s="46"/>
      <c r="AK37" s="46"/>
      <c r="AM37" s="43">
        <f>D37</f>
        <v>0</v>
      </c>
      <c r="AN37" s="46">
        <f t="shared" si="94"/>
        <v>0</v>
      </c>
      <c r="AO37" s="46">
        <f t="shared" si="94"/>
        <v>0</v>
      </c>
      <c r="AP37" s="46">
        <f t="shared" si="94"/>
        <v>0</v>
      </c>
      <c r="AQ37" s="43">
        <f>H37</f>
        <v>0</v>
      </c>
      <c r="AR37" s="46">
        <f t="shared" si="95"/>
        <v>0</v>
      </c>
      <c r="AS37" s="46">
        <f t="shared" si="95"/>
        <v>0</v>
      </c>
      <c r="AT37" s="46">
        <f t="shared" si="95"/>
        <v>0</v>
      </c>
      <c r="AU37" s="43">
        <f>L37</f>
        <v>0</v>
      </c>
      <c r="AV37" s="46">
        <f t="shared" si="96"/>
        <v>0</v>
      </c>
      <c r="AW37" s="46">
        <f t="shared" si="96"/>
        <v>0</v>
      </c>
      <c r="AX37" s="46">
        <f t="shared" si="96"/>
        <v>0</v>
      </c>
      <c r="AY37" s="46">
        <f>P37</f>
        <v>0</v>
      </c>
      <c r="AZ37" s="46">
        <f t="shared" si="97"/>
        <v>0</v>
      </c>
      <c r="BA37" s="46">
        <f t="shared" si="97"/>
        <v>0</v>
      </c>
      <c r="BB37" s="46">
        <f t="shared" si="97"/>
        <v>0</v>
      </c>
      <c r="BC37" s="46">
        <f>T37</f>
        <v>0</v>
      </c>
      <c r="BD37" s="46">
        <f t="shared" si="98"/>
        <v>0</v>
      </c>
      <c r="BE37" s="46">
        <f t="shared" si="98"/>
        <v>0</v>
      </c>
      <c r="BF37" s="46">
        <f t="shared" si="98"/>
        <v>0</v>
      </c>
      <c r="BG37" s="46">
        <v>0</v>
      </c>
      <c r="BH37" s="46">
        <f t="shared" si="99"/>
        <v>0</v>
      </c>
      <c r="BI37" s="46">
        <f t="shared" si="99"/>
        <v>0</v>
      </c>
      <c r="BJ37" s="46">
        <f t="shared" si="99"/>
        <v>0</v>
      </c>
      <c r="BK37" s="46">
        <f>AB37</f>
        <v>0</v>
      </c>
      <c r="BL37" s="46">
        <f t="shared" si="81"/>
        <v>0</v>
      </c>
      <c r="BM37" s="46">
        <f>AD37-AC37</f>
        <v>0</v>
      </c>
      <c r="BN37" s="46">
        <f>AE37-AD37</f>
        <v>0</v>
      </c>
      <c r="BO37" s="46">
        <f>AF37</f>
        <v>0</v>
      </c>
      <c r="BP37" s="46">
        <f t="shared" si="84"/>
        <v>0</v>
      </c>
      <c r="BQ37" s="46">
        <f t="shared" si="85"/>
        <v>0</v>
      </c>
      <c r="BR37" s="46">
        <f t="shared" si="86"/>
        <v>0</v>
      </c>
      <c r="BS37" s="46">
        <f>AJ37</f>
        <v>0</v>
      </c>
      <c r="BT37" s="46">
        <f t="shared" si="86"/>
        <v>0</v>
      </c>
    </row>
    <row r="38" spans="2:72" ht="12" customHeight="1" x14ac:dyDescent="0.2">
      <c r="B38" s="156" t="s">
        <v>147</v>
      </c>
      <c r="C38" s="157"/>
      <c r="D38" s="64">
        <f t="shared" ref="D38:I38" si="100">SUM(D26:D37)</f>
        <v>5113</v>
      </c>
      <c r="E38" s="64">
        <f t="shared" si="100"/>
        <v>8770</v>
      </c>
      <c r="F38" s="64">
        <f t="shared" si="100"/>
        <v>19845</v>
      </c>
      <c r="G38" s="64">
        <f t="shared" si="100"/>
        <v>30250</v>
      </c>
      <c r="H38" s="64">
        <f t="shared" si="100"/>
        <v>542</v>
      </c>
      <c r="I38" s="64">
        <f t="shared" si="100"/>
        <v>10132</v>
      </c>
      <c r="J38" s="64">
        <f>SUM(J26:J37)</f>
        <v>22354</v>
      </c>
      <c r="K38" s="64">
        <f t="shared" ref="K38:Q38" si="101">SUM(K26:K37)</f>
        <v>39865</v>
      </c>
      <c r="L38" s="64">
        <f t="shared" si="101"/>
        <v>14452</v>
      </c>
      <c r="M38" s="64">
        <f t="shared" si="101"/>
        <v>2139</v>
      </c>
      <c r="N38" s="64">
        <f t="shared" si="101"/>
        <v>15011</v>
      </c>
      <c r="O38" s="64">
        <f t="shared" si="101"/>
        <v>38862</v>
      </c>
      <c r="P38" s="64">
        <f t="shared" si="101"/>
        <v>-8875</v>
      </c>
      <c r="Q38" s="64">
        <f t="shared" si="101"/>
        <v>-30471</v>
      </c>
      <c r="R38" s="64">
        <f t="shared" ref="R38:AD38" si="102">SUM(R26:R37)</f>
        <v>-42875</v>
      </c>
      <c r="S38" s="64">
        <f t="shared" si="102"/>
        <v>-35822</v>
      </c>
      <c r="T38" s="64">
        <f t="shared" si="102"/>
        <v>7203</v>
      </c>
      <c r="U38" s="64">
        <f t="shared" si="102"/>
        <v>-8410</v>
      </c>
      <c r="V38" s="64">
        <f t="shared" si="102"/>
        <v>14688</v>
      </c>
      <c r="W38" s="64">
        <f t="shared" si="102"/>
        <v>45011</v>
      </c>
      <c r="X38" s="64">
        <f t="shared" si="102"/>
        <v>10750</v>
      </c>
      <c r="Y38" s="64">
        <f t="shared" si="102"/>
        <v>4316</v>
      </c>
      <c r="Z38" s="64">
        <f t="shared" si="102"/>
        <v>-6313</v>
      </c>
      <c r="AA38" s="64">
        <f t="shared" si="102"/>
        <v>45604</v>
      </c>
      <c r="AB38" s="64">
        <f t="shared" si="102"/>
        <v>19976</v>
      </c>
      <c r="AC38" s="64">
        <f t="shared" si="102"/>
        <v>66498</v>
      </c>
      <c r="AD38" s="64">
        <f t="shared" si="102"/>
        <v>76691</v>
      </c>
      <c r="AE38" s="64">
        <f t="shared" ref="AE38:AK38" si="103">SUM(AE26:AE37)</f>
        <v>92506</v>
      </c>
      <c r="AF38" s="64">
        <f t="shared" si="103"/>
        <v>21878</v>
      </c>
      <c r="AG38" s="64">
        <f t="shared" si="103"/>
        <v>48416</v>
      </c>
      <c r="AH38" s="64">
        <f t="shared" si="103"/>
        <v>66201</v>
      </c>
      <c r="AI38" s="64">
        <f t="shared" si="103"/>
        <v>63134</v>
      </c>
      <c r="AJ38" s="64">
        <f t="shared" si="103"/>
        <v>4170</v>
      </c>
      <c r="AK38" s="64">
        <f t="shared" si="103"/>
        <v>50664</v>
      </c>
      <c r="AM38" s="64">
        <f t="shared" ref="AM38:AR38" si="104">SUM(AM26:AM37)</f>
        <v>5113</v>
      </c>
      <c r="AN38" s="64">
        <f t="shared" si="104"/>
        <v>3657</v>
      </c>
      <c r="AO38" s="64">
        <f t="shared" si="104"/>
        <v>11075</v>
      </c>
      <c r="AP38" s="64">
        <f t="shared" si="104"/>
        <v>10405</v>
      </c>
      <c r="AQ38" s="64">
        <f t="shared" si="104"/>
        <v>542</v>
      </c>
      <c r="AR38" s="64">
        <f t="shared" si="104"/>
        <v>9590</v>
      </c>
      <c r="AS38" s="64">
        <f>SUM(AS26:AS37)</f>
        <v>12222</v>
      </c>
      <c r="AT38" s="64">
        <f t="shared" ref="AT38:AY38" si="105">SUM(AT26:AT37)</f>
        <v>17511</v>
      </c>
      <c r="AU38" s="64">
        <f t="shared" si="105"/>
        <v>14452</v>
      </c>
      <c r="AV38" s="64">
        <f t="shared" si="105"/>
        <v>-12313</v>
      </c>
      <c r="AW38" s="64">
        <f t="shared" si="105"/>
        <v>12872</v>
      </c>
      <c r="AX38" s="64">
        <f t="shared" si="105"/>
        <v>23851</v>
      </c>
      <c r="AY38" s="64">
        <f t="shared" si="105"/>
        <v>-8875</v>
      </c>
      <c r="AZ38" s="64">
        <f t="shared" ref="AZ38:BA38" si="106">SUM(AZ26:AZ37)</f>
        <v>-21596</v>
      </c>
      <c r="BA38" s="64">
        <f t="shared" si="106"/>
        <v>-12404</v>
      </c>
      <c r="BB38" s="64">
        <f t="shared" ref="BB38:BD38" si="107">SUM(BB26:BB37)</f>
        <v>7053</v>
      </c>
      <c r="BC38" s="64">
        <f t="shared" si="107"/>
        <v>7203</v>
      </c>
      <c r="BD38" s="64">
        <f t="shared" si="107"/>
        <v>-15613</v>
      </c>
      <c r="BE38" s="64">
        <f t="shared" ref="BE38:BH38" si="108">SUM(BE26:BE37)</f>
        <v>23098</v>
      </c>
      <c r="BF38" s="64">
        <f t="shared" si="108"/>
        <v>30323</v>
      </c>
      <c r="BG38" s="64">
        <f t="shared" si="108"/>
        <v>10750</v>
      </c>
      <c r="BH38" s="64">
        <f t="shared" si="108"/>
        <v>-6434</v>
      </c>
      <c r="BI38" s="64">
        <f t="shared" ref="BI38:BK38" si="109">SUM(BI26:BI37)</f>
        <v>-10629</v>
      </c>
      <c r="BJ38" s="64">
        <f t="shared" si="109"/>
        <v>51917</v>
      </c>
      <c r="BK38" s="64">
        <f t="shared" si="109"/>
        <v>19976</v>
      </c>
      <c r="BL38" s="64">
        <f t="shared" ref="BL38:BM38" si="110">SUM(BL26:BL37)</f>
        <v>46522</v>
      </c>
      <c r="BM38" s="64">
        <f t="shared" si="110"/>
        <v>10193</v>
      </c>
      <c r="BN38" s="64">
        <f t="shared" ref="BN38:BO38" si="111">SUM(BN26:BN37)</f>
        <v>15815</v>
      </c>
      <c r="BO38" s="64">
        <f t="shared" si="111"/>
        <v>21878</v>
      </c>
      <c r="BP38" s="64">
        <f t="shared" ref="BP38:BQ38" si="112">SUM(BP26:BP37)</f>
        <v>26538</v>
      </c>
      <c r="BQ38" s="64">
        <f t="shared" si="112"/>
        <v>17785</v>
      </c>
      <c r="BR38" s="64">
        <f t="shared" ref="BR38:BS38" si="113">SUM(BR26:BR37)</f>
        <v>-3067</v>
      </c>
      <c r="BS38" s="64">
        <f t="shared" si="113"/>
        <v>4170</v>
      </c>
      <c r="BT38" s="64">
        <f t="shared" ref="BT38" si="114">SUM(BT26:BT37)</f>
        <v>46494</v>
      </c>
    </row>
    <row r="39" spans="2:72" ht="12.6" customHeight="1" x14ac:dyDescent="0.2">
      <c r="B39" s="45"/>
      <c r="C39" s="62" t="s">
        <v>148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/>
      <c r="AD39" s="46">
        <v>0</v>
      </c>
      <c r="AE39" s="46"/>
      <c r="AF39" s="46"/>
      <c r="AG39" s="46"/>
      <c r="AH39" s="46"/>
      <c r="AI39" s="46"/>
      <c r="AJ39" s="46"/>
      <c r="AK39" s="46"/>
      <c r="AM39" s="43">
        <f>D39</f>
        <v>0</v>
      </c>
      <c r="AN39" s="46">
        <f>E39-D39</f>
        <v>0</v>
      </c>
      <c r="AO39" s="46">
        <f>F39-E39</f>
        <v>0</v>
      </c>
      <c r="AP39" s="46">
        <f>G39-F39</f>
        <v>0</v>
      </c>
      <c r="AQ39" s="43">
        <f>H39</f>
        <v>0</v>
      </c>
      <c r="AR39" s="46">
        <f>I39-H39</f>
        <v>0</v>
      </c>
      <c r="AS39" s="46">
        <f>J39-I39</f>
        <v>0</v>
      </c>
      <c r="AT39" s="46">
        <f>K39-J39</f>
        <v>0</v>
      </c>
      <c r="AU39" s="43">
        <f>L39</f>
        <v>0</v>
      </c>
      <c r="AV39" s="46">
        <f>M39-L39</f>
        <v>0</v>
      </c>
      <c r="AW39" s="46">
        <f>N39-M39</f>
        <v>0</v>
      </c>
      <c r="AX39" s="46">
        <f>O39-N39</f>
        <v>0</v>
      </c>
      <c r="AY39" s="46">
        <f>P39</f>
        <v>0</v>
      </c>
      <c r="AZ39" s="46">
        <f>Q39-P39</f>
        <v>0</v>
      </c>
      <c r="BA39" s="46">
        <f>R39-Q39</f>
        <v>0</v>
      </c>
      <c r="BB39" s="46">
        <f>S39-R39</f>
        <v>0</v>
      </c>
      <c r="BC39" s="46">
        <f>T39</f>
        <v>0</v>
      </c>
      <c r="BD39" s="46">
        <f t="shared" ref="BD39:BF41" si="115">U39-T39</f>
        <v>0</v>
      </c>
      <c r="BE39" s="46">
        <f t="shared" si="115"/>
        <v>0</v>
      </c>
      <c r="BF39" s="46">
        <f t="shared" si="115"/>
        <v>0</v>
      </c>
      <c r="BG39" s="46">
        <f>X39</f>
        <v>0</v>
      </c>
      <c r="BH39" s="46">
        <f t="shared" ref="BH39:BJ41" si="116">Y39-X39</f>
        <v>0</v>
      </c>
      <c r="BI39" s="46">
        <f t="shared" si="116"/>
        <v>0</v>
      </c>
      <c r="BJ39" s="46">
        <f t="shared" si="116"/>
        <v>0</v>
      </c>
      <c r="BK39" s="46">
        <f>AB39</f>
        <v>0</v>
      </c>
      <c r="BL39" s="46">
        <f t="shared" ref="BL39:BN41" si="117">AC39-AB39</f>
        <v>0</v>
      </c>
      <c r="BM39" s="46">
        <f t="shared" si="117"/>
        <v>0</v>
      </c>
      <c r="BN39" s="46">
        <f t="shared" si="117"/>
        <v>0</v>
      </c>
      <c r="BO39" s="46">
        <f>AF39</f>
        <v>0</v>
      </c>
      <c r="BP39" s="46">
        <f t="shared" ref="BP39:BT41" si="118">AG39-AF39</f>
        <v>0</v>
      </c>
      <c r="BQ39" s="46">
        <f t="shared" si="118"/>
        <v>0</v>
      </c>
      <c r="BR39" s="46">
        <f t="shared" si="118"/>
        <v>0</v>
      </c>
      <c r="BS39" s="46">
        <f>AJ39</f>
        <v>0</v>
      </c>
      <c r="BT39" s="46">
        <f t="shared" si="118"/>
        <v>0</v>
      </c>
    </row>
    <row r="40" spans="2:72" ht="12.6" customHeight="1" x14ac:dyDescent="0.2">
      <c r="B40" s="45"/>
      <c r="C40" s="62" t="s">
        <v>255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>
        <v>0</v>
      </c>
      <c r="R40" s="46"/>
      <c r="S40" s="46"/>
      <c r="T40" s="46"/>
      <c r="U40" s="46">
        <v>718</v>
      </c>
      <c r="V40" s="46">
        <v>0</v>
      </c>
      <c r="W40" s="46">
        <v>787</v>
      </c>
      <c r="X40" s="46"/>
      <c r="Y40" s="46">
        <v>0</v>
      </c>
      <c r="Z40" s="46">
        <v>0</v>
      </c>
      <c r="AA40" s="46">
        <v>1548</v>
      </c>
      <c r="AB40" s="46">
        <v>0</v>
      </c>
      <c r="AC40" s="46"/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M40" s="43"/>
      <c r="AN40" s="46"/>
      <c r="AO40" s="46"/>
      <c r="AP40" s="46"/>
      <c r="AQ40" s="43"/>
      <c r="AR40" s="46"/>
      <c r="AS40" s="46"/>
      <c r="AT40" s="46"/>
      <c r="AU40" s="43"/>
      <c r="AV40" s="46"/>
      <c r="AW40" s="46"/>
      <c r="AX40" s="46"/>
      <c r="AY40" s="46"/>
      <c r="AZ40" s="46"/>
      <c r="BA40" s="46"/>
      <c r="BB40" s="46"/>
      <c r="BC40" s="46"/>
      <c r="BD40" s="46">
        <f t="shared" si="115"/>
        <v>718</v>
      </c>
      <c r="BE40" s="46">
        <f t="shared" si="115"/>
        <v>-718</v>
      </c>
      <c r="BF40" s="46">
        <f t="shared" si="115"/>
        <v>787</v>
      </c>
      <c r="BG40" s="46">
        <f>X40</f>
        <v>0</v>
      </c>
      <c r="BH40" s="46">
        <f t="shared" si="116"/>
        <v>0</v>
      </c>
      <c r="BI40" s="46">
        <f t="shared" si="116"/>
        <v>0</v>
      </c>
      <c r="BJ40" s="46">
        <f t="shared" si="116"/>
        <v>1548</v>
      </c>
      <c r="BK40" s="46">
        <f>AB40</f>
        <v>0</v>
      </c>
      <c r="BL40" s="46">
        <f t="shared" si="117"/>
        <v>0</v>
      </c>
      <c r="BM40" s="46">
        <f t="shared" si="117"/>
        <v>0</v>
      </c>
      <c r="BN40" s="46">
        <f t="shared" si="117"/>
        <v>0</v>
      </c>
      <c r="BO40" s="46">
        <f>AF40</f>
        <v>0</v>
      </c>
      <c r="BP40" s="46">
        <f t="shared" si="118"/>
        <v>0</v>
      </c>
      <c r="BQ40" s="46">
        <f t="shared" si="118"/>
        <v>0</v>
      </c>
      <c r="BR40" s="46">
        <f t="shared" si="118"/>
        <v>0</v>
      </c>
      <c r="BS40" s="46">
        <f>AJ40</f>
        <v>0</v>
      </c>
      <c r="BT40" s="46">
        <f t="shared" si="118"/>
        <v>0</v>
      </c>
    </row>
    <row r="41" spans="2:72" ht="12" customHeight="1" x14ac:dyDescent="0.2">
      <c r="B41" s="45"/>
      <c r="C41" s="62" t="s">
        <v>149</v>
      </c>
      <c r="D41" s="46">
        <v>-55</v>
      </c>
      <c r="E41" s="46">
        <v>-302</v>
      </c>
      <c r="F41" s="46">
        <v>-550</v>
      </c>
      <c r="G41" s="46">
        <v>-798</v>
      </c>
      <c r="H41" s="46">
        <v>-807</v>
      </c>
      <c r="I41" s="46">
        <v>-1091</v>
      </c>
      <c r="J41" s="46">
        <v>-1375</v>
      </c>
      <c r="K41" s="46">
        <v>-1659</v>
      </c>
      <c r="L41" s="46">
        <v>-1362</v>
      </c>
      <c r="M41" s="46">
        <v>-1757</v>
      </c>
      <c r="N41" s="46">
        <v>-2152</v>
      </c>
      <c r="O41" s="46">
        <v>-2547</v>
      </c>
      <c r="P41" s="46">
        <v>-1748</v>
      </c>
      <c r="Q41" s="46">
        <v>-2282</v>
      </c>
      <c r="R41" s="46">
        <v>-2818</v>
      </c>
      <c r="S41" s="46">
        <v>-3353</v>
      </c>
      <c r="T41" s="46">
        <v>-1767</v>
      </c>
      <c r="U41" s="46">
        <v>-2486</v>
      </c>
      <c r="V41" s="46">
        <v>-2409</v>
      </c>
      <c r="W41" s="46">
        <v>-3906</v>
      </c>
      <c r="X41" s="46">
        <v>-473</v>
      </c>
      <c r="Y41" s="46">
        <v>-829</v>
      </c>
      <c r="Z41" s="46">
        <v>364</v>
      </c>
      <c r="AA41" s="46">
        <v>-1539</v>
      </c>
      <c r="AB41" s="46">
        <v>-1732</v>
      </c>
      <c r="AC41" s="46">
        <v>-2050</v>
      </c>
      <c r="AD41" s="46">
        <v>-2373</v>
      </c>
      <c r="AE41" s="46">
        <v>-2696</v>
      </c>
      <c r="AF41" s="46">
        <v>-2893</v>
      </c>
      <c r="AG41" s="46">
        <v>-3596</v>
      </c>
      <c r="AH41" s="46">
        <v>-4300</v>
      </c>
      <c r="AI41" s="46">
        <v>-5003</v>
      </c>
      <c r="AJ41" s="46">
        <v>-2900</v>
      </c>
      <c r="AK41" s="46">
        <v>-3809</v>
      </c>
      <c r="AM41" s="43">
        <f>D41</f>
        <v>-55</v>
      </c>
      <c r="AN41" s="46">
        <f>E41-D41</f>
        <v>-247</v>
      </c>
      <c r="AO41" s="46">
        <f>F41-E41</f>
        <v>-248</v>
      </c>
      <c r="AP41" s="46">
        <f>G41-F41</f>
        <v>-248</v>
      </c>
      <c r="AQ41" s="43">
        <f>H41</f>
        <v>-807</v>
      </c>
      <c r="AR41" s="46">
        <f>I41-H41</f>
        <v>-284</v>
      </c>
      <c r="AS41" s="46">
        <f>J41-I41</f>
        <v>-284</v>
      </c>
      <c r="AT41" s="46">
        <f>K41-J41</f>
        <v>-284</v>
      </c>
      <c r="AU41" s="43">
        <f>L41</f>
        <v>-1362</v>
      </c>
      <c r="AV41" s="46">
        <f>M41-L41</f>
        <v>-395</v>
      </c>
      <c r="AW41" s="46">
        <f>N41-M41</f>
        <v>-395</v>
      </c>
      <c r="AX41" s="46">
        <f>O41-N41</f>
        <v>-395</v>
      </c>
      <c r="AY41" s="46">
        <f>P41</f>
        <v>-1748</v>
      </c>
      <c r="AZ41" s="46">
        <f>Q41-P41</f>
        <v>-534</v>
      </c>
      <c r="BA41" s="46">
        <f>R41-Q41</f>
        <v>-536</v>
      </c>
      <c r="BB41" s="46">
        <f>S41-R41</f>
        <v>-535</v>
      </c>
      <c r="BC41" s="46">
        <f>T41</f>
        <v>-1767</v>
      </c>
      <c r="BD41" s="46">
        <f t="shared" si="115"/>
        <v>-719</v>
      </c>
      <c r="BE41" s="46">
        <f t="shared" si="115"/>
        <v>77</v>
      </c>
      <c r="BF41" s="46">
        <f t="shared" si="115"/>
        <v>-1497</v>
      </c>
      <c r="BG41" s="46">
        <f>X41</f>
        <v>-473</v>
      </c>
      <c r="BH41" s="46">
        <f t="shared" si="116"/>
        <v>-356</v>
      </c>
      <c r="BI41" s="46">
        <f t="shared" si="116"/>
        <v>1193</v>
      </c>
      <c r="BJ41" s="46">
        <f t="shared" si="116"/>
        <v>-1903</v>
      </c>
      <c r="BK41" s="46">
        <f>AB41</f>
        <v>-1732</v>
      </c>
      <c r="BL41" s="46">
        <f t="shared" si="117"/>
        <v>-318</v>
      </c>
      <c r="BM41" s="46">
        <f t="shared" si="117"/>
        <v>-323</v>
      </c>
      <c r="BN41" s="46">
        <f t="shared" si="117"/>
        <v>-323</v>
      </c>
      <c r="BO41" s="46">
        <f>AF41</f>
        <v>-2893</v>
      </c>
      <c r="BP41" s="46">
        <f t="shared" si="118"/>
        <v>-703</v>
      </c>
      <c r="BQ41" s="46">
        <f t="shared" si="118"/>
        <v>-704</v>
      </c>
      <c r="BR41" s="46">
        <f t="shared" si="118"/>
        <v>-703</v>
      </c>
      <c r="BS41" s="46">
        <f>AJ41</f>
        <v>-2900</v>
      </c>
      <c r="BT41" s="46">
        <f t="shared" si="118"/>
        <v>-909</v>
      </c>
    </row>
    <row r="42" spans="2:72" ht="12" customHeight="1" x14ac:dyDescent="0.2">
      <c r="B42" s="156" t="s">
        <v>150</v>
      </c>
      <c r="C42" s="157"/>
      <c r="D42" s="64">
        <f t="shared" ref="D42:I42" si="119">SUM(D38:D41)</f>
        <v>5058</v>
      </c>
      <c r="E42" s="64">
        <f t="shared" si="119"/>
        <v>8468</v>
      </c>
      <c r="F42" s="64">
        <f t="shared" si="119"/>
        <v>19295</v>
      </c>
      <c r="G42" s="64">
        <f t="shared" si="119"/>
        <v>29452</v>
      </c>
      <c r="H42" s="64">
        <f t="shared" si="119"/>
        <v>-265</v>
      </c>
      <c r="I42" s="64">
        <f t="shared" si="119"/>
        <v>9041</v>
      </c>
      <c r="J42" s="64">
        <f>SUM(J38:J41)</f>
        <v>20979</v>
      </c>
      <c r="K42" s="64">
        <f t="shared" ref="K42:Q42" si="120">SUM(K38:K41)</f>
        <v>38206</v>
      </c>
      <c r="L42" s="64">
        <f t="shared" si="120"/>
        <v>13090</v>
      </c>
      <c r="M42" s="64">
        <f t="shared" si="120"/>
        <v>382</v>
      </c>
      <c r="N42" s="64">
        <f t="shared" si="120"/>
        <v>12859</v>
      </c>
      <c r="O42" s="64">
        <f t="shared" si="120"/>
        <v>36315</v>
      </c>
      <c r="P42" s="64">
        <f t="shared" si="120"/>
        <v>-10623</v>
      </c>
      <c r="Q42" s="64">
        <f t="shared" si="120"/>
        <v>-32753</v>
      </c>
      <c r="R42" s="64">
        <f t="shared" ref="R42:AD42" si="121">SUM(R38:R41)</f>
        <v>-45693</v>
      </c>
      <c r="S42" s="64">
        <f t="shared" si="121"/>
        <v>-39175</v>
      </c>
      <c r="T42" s="64">
        <f t="shared" si="121"/>
        <v>5436</v>
      </c>
      <c r="U42" s="64">
        <f t="shared" si="121"/>
        <v>-10178</v>
      </c>
      <c r="V42" s="64">
        <f t="shared" si="121"/>
        <v>12279</v>
      </c>
      <c r="W42" s="64">
        <f t="shared" si="121"/>
        <v>41892</v>
      </c>
      <c r="X42" s="64">
        <f t="shared" si="121"/>
        <v>10277</v>
      </c>
      <c r="Y42" s="64">
        <f t="shared" si="121"/>
        <v>3487</v>
      </c>
      <c r="Z42" s="64">
        <f t="shared" si="121"/>
        <v>-5949</v>
      </c>
      <c r="AA42" s="64">
        <f t="shared" si="121"/>
        <v>45613</v>
      </c>
      <c r="AB42" s="64">
        <f t="shared" si="121"/>
        <v>18244</v>
      </c>
      <c r="AC42" s="64">
        <f t="shared" si="121"/>
        <v>64448</v>
      </c>
      <c r="AD42" s="64">
        <f t="shared" si="121"/>
        <v>74318</v>
      </c>
      <c r="AE42" s="64">
        <f t="shared" ref="AE42:AK42" si="122">SUM(AE38:AE41)</f>
        <v>89810</v>
      </c>
      <c r="AF42" s="64">
        <f t="shared" si="122"/>
        <v>18985</v>
      </c>
      <c r="AG42" s="64">
        <f t="shared" si="122"/>
        <v>44820</v>
      </c>
      <c r="AH42" s="64">
        <f t="shared" si="122"/>
        <v>61901</v>
      </c>
      <c r="AI42" s="64">
        <f t="shared" si="122"/>
        <v>58131</v>
      </c>
      <c r="AJ42" s="64">
        <f t="shared" si="122"/>
        <v>1270</v>
      </c>
      <c r="AK42" s="64">
        <f t="shared" si="122"/>
        <v>46855</v>
      </c>
      <c r="AM42" s="64">
        <f t="shared" ref="AM42:AR42" si="123">SUM(AM38:AM41)</f>
        <v>5058</v>
      </c>
      <c r="AN42" s="64">
        <f t="shared" si="123"/>
        <v>3410</v>
      </c>
      <c r="AO42" s="64">
        <f t="shared" si="123"/>
        <v>10827</v>
      </c>
      <c r="AP42" s="64">
        <f t="shared" si="123"/>
        <v>10157</v>
      </c>
      <c r="AQ42" s="64">
        <f t="shared" si="123"/>
        <v>-265</v>
      </c>
      <c r="AR42" s="64">
        <f t="shared" si="123"/>
        <v>9306</v>
      </c>
      <c r="AS42" s="64">
        <f>SUM(AS38:AS41)</f>
        <v>11938</v>
      </c>
      <c r="AT42" s="64">
        <f t="shared" ref="AT42:AY42" si="124">SUM(AT38:AT41)</f>
        <v>17227</v>
      </c>
      <c r="AU42" s="64">
        <f t="shared" si="124"/>
        <v>13090</v>
      </c>
      <c r="AV42" s="64">
        <f t="shared" si="124"/>
        <v>-12708</v>
      </c>
      <c r="AW42" s="64">
        <f t="shared" si="124"/>
        <v>12477</v>
      </c>
      <c r="AX42" s="64">
        <f t="shared" si="124"/>
        <v>23456</v>
      </c>
      <c r="AY42" s="64">
        <f t="shared" si="124"/>
        <v>-10623</v>
      </c>
      <c r="AZ42" s="64">
        <f t="shared" ref="AZ42:BA42" si="125">SUM(AZ38:AZ41)</f>
        <v>-22130</v>
      </c>
      <c r="BA42" s="64">
        <f t="shared" si="125"/>
        <v>-12940</v>
      </c>
      <c r="BB42" s="64">
        <f t="shared" ref="BB42:BD42" si="126">SUM(BB38:BB41)</f>
        <v>6518</v>
      </c>
      <c r="BC42" s="64">
        <f t="shared" si="126"/>
        <v>5436</v>
      </c>
      <c r="BD42" s="64">
        <f t="shared" si="126"/>
        <v>-15614</v>
      </c>
      <c r="BE42" s="64">
        <f t="shared" ref="BE42:BH42" si="127">SUM(BE38:BE41)</f>
        <v>22457</v>
      </c>
      <c r="BF42" s="64">
        <f t="shared" si="127"/>
        <v>29613</v>
      </c>
      <c r="BG42" s="64">
        <f t="shared" si="127"/>
        <v>10277</v>
      </c>
      <c r="BH42" s="64">
        <f t="shared" si="127"/>
        <v>-6790</v>
      </c>
      <c r="BI42" s="64">
        <f t="shared" ref="BI42:BK42" si="128">SUM(BI38:BI41)</f>
        <v>-9436</v>
      </c>
      <c r="BJ42" s="64">
        <f t="shared" si="128"/>
        <v>51562</v>
      </c>
      <c r="BK42" s="64">
        <f t="shared" si="128"/>
        <v>18244</v>
      </c>
      <c r="BL42" s="64">
        <f t="shared" ref="BL42:BM42" si="129">SUM(BL38:BL41)</f>
        <v>46204</v>
      </c>
      <c r="BM42" s="64">
        <f t="shared" si="129"/>
        <v>9870</v>
      </c>
      <c r="BN42" s="64">
        <f t="shared" ref="BN42:BO42" si="130">SUM(BN38:BN41)</f>
        <v>15492</v>
      </c>
      <c r="BO42" s="64">
        <f t="shared" si="130"/>
        <v>18985</v>
      </c>
      <c r="BP42" s="64">
        <f t="shared" ref="BP42:BQ42" si="131">SUM(BP38:BP41)</f>
        <v>25835</v>
      </c>
      <c r="BQ42" s="64">
        <f t="shared" si="131"/>
        <v>17081</v>
      </c>
      <c r="BR42" s="64">
        <f t="shared" ref="BR42:BS42" si="132">SUM(BR38:BR41)</f>
        <v>-3770</v>
      </c>
      <c r="BS42" s="64">
        <f t="shared" si="132"/>
        <v>1270</v>
      </c>
      <c r="BT42" s="64">
        <f t="shared" ref="BT42" si="133">SUM(BT38:BT41)</f>
        <v>45585</v>
      </c>
    </row>
    <row r="43" spans="2:72" ht="12" customHeight="1" x14ac:dyDescent="0.2">
      <c r="B43" s="59" t="s">
        <v>151</v>
      </c>
      <c r="C43" s="60"/>
      <c r="D43" s="60"/>
      <c r="E43" s="60"/>
      <c r="F43" s="60"/>
      <c r="G43" s="60"/>
      <c r="H43" s="60"/>
      <c r="I43" s="61"/>
      <c r="J43" s="61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M43" s="60"/>
      <c r="AN43" s="60"/>
      <c r="AO43" s="60"/>
      <c r="AP43" s="60"/>
      <c r="AQ43" s="60"/>
      <c r="AR43" s="61"/>
      <c r="AS43" s="61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</row>
    <row r="44" spans="2:72" ht="12" customHeight="1" x14ac:dyDescent="0.2">
      <c r="B44" s="45"/>
      <c r="C44" s="62" t="s">
        <v>152</v>
      </c>
      <c r="D44" s="46">
        <v>-552</v>
      </c>
      <c r="E44" s="46">
        <v>-882</v>
      </c>
      <c r="F44" s="46">
        <v>-1431</v>
      </c>
      <c r="G44" s="46">
        <v>-1560</v>
      </c>
      <c r="H44" s="46">
        <v>-597</v>
      </c>
      <c r="I44" s="46">
        <v>-1049</v>
      </c>
      <c r="J44" s="46">
        <v>-1854</v>
      </c>
      <c r="K44" s="46">
        <v>-3867</v>
      </c>
      <c r="L44" s="46">
        <v>-339</v>
      </c>
      <c r="M44" s="46">
        <v>-737</v>
      </c>
      <c r="N44" s="46">
        <v>-1154</v>
      </c>
      <c r="O44" s="46">
        <v>-3088</v>
      </c>
      <c r="P44" s="46">
        <v>-1123</v>
      </c>
      <c r="Q44" s="46">
        <v>-1883</v>
      </c>
      <c r="R44" s="46">
        <v>-2528</v>
      </c>
      <c r="S44" s="46">
        <v>-3277</v>
      </c>
      <c r="T44" s="46">
        <v>-726</v>
      </c>
      <c r="U44" s="46">
        <v>-2072</v>
      </c>
      <c r="V44" s="46">
        <v>-2788</v>
      </c>
      <c r="W44" s="46">
        <v>-3375</v>
      </c>
      <c r="X44" s="46">
        <v>-1151</v>
      </c>
      <c r="Y44" s="46">
        <v>-1842</v>
      </c>
      <c r="Z44" s="46">
        <v>-2873</v>
      </c>
      <c r="AA44" s="46">
        <v>-3322</v>
      </c>
      <c r="AB44" s="46">
        <v>-1294</v>
      </c>
      <c r="AC44" s="46">
        <v>-2869</v>
      </c>
      <c r="AD44" s="46">
        <v>-2823</v>
      </c>
      <c r="AE44" s="46">
        <v>-3957</v>
      </c>
      <c r="AF44" s="46">
        <v>-891</v>
      </c>
      <c r="AG44" s="46">
        <v>-3751</v>
      </c>
      <c r="AH44" s="46">
        <v>-6016</v>
      </c>
      <c r="AI44" s="46">
        <v>-9580</v>
      </c>
      <c r="AJ44" s="46">
        <v>-2978</v>
      </c>
      <c r="AK44" s="46">
        <v>-4957</v>
      </c>
      <c r="AM44" s="43">
        <f t="shared" ref="AM44:AM54" si="134">D44</f>
        <v>-552</v>
      </c>
      <c r="AN44" s="46">
        <f t="shared" ref="AN44:AN54" si="135">E44-D44</f>
        <v>-330</v>
      </c>
      <c r="AO44" s="46">
        <f t="shared" ref="AO44:AO54" si="136">F44-E44</f>
        <v>-549</v>
      </c>
      <c r="AP44" s="46">
        <f t="shared" ref="AP44:AP54" si="137">G44-F44</f>
        <v>-129</v>
      </c>
      <c r="AQ44" s="43">
        <f t="shared" ref="AQ44:AQ54" si="138">H44</f>
        <v>-597</v>
      </c>
      <c r="AR44" s="46">
        <f t="shared" ref="AR44:AR54" si="139">I44-H44</f>
        <v>-452</v>
      </c>
      <c r="AS44" s="46">
        <f t="shared" ref="AS44:AS54" si="140">J44-I44</f>
        <v>-805</v>
      </c>
      <c r="AT44" s="46">
        <f t="shared" ref="AT44:AT54" si="141">K44-J44</f>
        <v>-2013</v>
      </c>
      <c r="AU44" s="43">
        <f t="shared" ref="AU44:AU62" si="142">L44</f>
        <v>-339</v>
      </c>
      <c r="AV44" s="46">
        <f t="shared" ref="AV44:AV62" si="143">M44-L44</f>
        <v>-398</v>
      </c>
      <c r="AW44" s="46">
        <f t="shared" ref="AW44:AW62" si="144">N44-M44</f>
        <v>-417</v>
      </c>
      <c r="AX44" s="46">
        <f t="shared" ref="AX44:AX62" si="145">O44-N44</f>
        <v>-1934</v>
      </c>
      <c r="AY44" s="46">
        <f t="shared" ref="AY44:AY62" si="146">P44</f>
        <v>-1123</v>
      </c>
      <c r="AZ44" s="46">
        <f t="shared" ref="AZ44:AZ62" si="147">Q44-P44</f>
        <v>-760</v>
      </c>
      <c r="BA44" s="46">
        <f t="shared" ref="BA44:BA62" si="148">R44-Q44</f>
        <v>-645</v>
      </c>
      <c r="BB44" s="46">
        <f t="shared" ref="BB44:BB62" si="149">S44-R44</f>
        <v>-749</v>
      </c>
      <c r="BC44" s="46">
        <f t="shared" ref="BC44:BC62" si="150">T44</f>
        <v>-726</v>
      </c>
      <c r="BD44" s="46">
        <f t="shared" ref="BD44:BD62" si="151">U44-T44</f>
        <v>-1346</v>
      </c>
      <c r="BE44" s="46">
        <f t="shared" ref="BE44:BE62" si="152">V44-U44</f>
        <v>-716</v>
      </c>
      <c r="BF44" s="46">
        <f t="shared" ref="BF44:BF62" si="153">W44-V44</f>
        <v>-587</v>
      </c>
      <c r="BG44" s="46">
        <v>-1151</v>
      </c>
      <c r="BH44" s="46">
        <f t="shared" ref="BH44:BH62" si="154">Y44-X44</f>
        <v>-691</v>
      </c>
      <c r="BI44" s="46">
        <f t="shared" ref="BI44:BI62" si="155">Z44-Y44</f>
        <v>-1031</v>
      </c>
      <c r="BJ44" s="46">
        <f t="shared" ref="BJ44:BJ62" si="156">AA44-Z44</f>
        <v>-449</v>
      </c>
      <c r="BK44" s="46">
        <f t="shared" ref="BK44:BK62" si="157">AB44</f>
        <v>-1294</v>
      </c>
      <c r="BL44" s="46">
        <f t="shared" ref="BL44:BL62" si="158">AC44-AB44</f>
        <v>-1575</v>
      </c>
      <c r="BM44" s="46">
        <f t="shared" ref="BM44:BM62" si="159">AD44-AC44</f>
        <v>46</v>
      </c>
      <c r="BN44" s="46">
        <f t="shared" ref="BN44:BN62" si="160">AE44-AD44</f>
        <v>-1134</v>
      </c>
      <c r="BO44" s="46">
        <f t="shared" ref="BO44:BO62" si="161">AF44</f>
        <v>-891</v>
      </c>
      <c r="BP44" s="46">
        <f t="shared" ref="BP44:BP62" si="162">AG44-AF44</f>
        <v>-2860</v>
      </c>
      <c r="BQ44" s="46">
        <f t="shared" ref="BQ44:BQ62" si="163">AH44-AG44</f>
        <v>-2265</v>
      </c>
      <c r="BR44" s="46">
        <f t="shared" ref="BR44:BT62" si="164">AI44-AH44</f>
        <v>-3564</v>
      </c>
      <c r="BS44" s="46">
        <f t="shared" ref="BS44:BS62" si="165">AJ44</f>
        <v>-2978</v>
      </c>
      <c r="BT44" s="46">
        <f t="shared" si="164"/>
        <v>-1979</v>
      </c>
    </row>
    <row r="45" spans="2:72" ht="12" customHeight="1" x14ac:dyDescent="0.2">
      <c r="B45" s="45"/>
      <c r="C45" s="62" t="s">
        <v>153</v>
      </c>
      <c r="D45" s="46">
        <v>0</v>
      </c>
      <c r="E45" s="46">
        <v>0</v>
      </c>
      <c r="F45" s="46">
        <v>0</v>
      </c>
      <c r="G45" s="46">
        <v>0</v>
      </c>
      <c r="H45" s="46"/>
      <c r="I45" s="46">
        <v>0</v>
      </c>
      <c r="J45" s="46"/>
      <c r="K45" s="46">
        <v>0</v>
      </c>
      <c r="L45" s="46"/>
      <c r="M45" s="46">
        <v>0</v>
      </c>
      <c r="N45" s="46"/>
      <c r="O45" s="46">
        <v>0</v>
      </c>
      <c r="P45" s="46"/>
      <c r="Q45" s="46"/>
      <c r="R45" s="46"/>
      <c r="S45" s="46"/>
      <c r="T45" s="46"/>
      <c r="U45" s="46"/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/>
      <c r="AD45" s="46">
        <v>0</v>
      </c>
      <c r="AE45" s="46"/>
      <c r="AF45" s="46"/>
      <c r="AG45" s="46"/>
      <c r="AH45" s="46"/>
      <c r="AI45" s="46"/>
      <c r="AJ45" s="46"/>
      <c r="AK45" s="46"/>
      <c r="AM45" s="43">
        <f t="shared" si="134"/>
        <v>0</v>
      </c>
      <c r="AN45" s="46">
        <f t="shared" si="135"/>
        <v>0</v>
      </c>
      <c r="AO45" s="46">
        <f t="shared" si="136"/>
        <v>0</v>
      </c>
      <c r="AP45" s="46">
        <f t="shared" si="137"/>
        <v>0</v>
      </c>
      <c r="AQ45" s="43">
        <f t="shared" si="138"/>
        <v>0</v>
      </c>
      <c r="AR45" s="46">
        <f t="shared" si="139"/>
        <v>0</v>
      </c>
      <c r="AS45" s="46">
        <f t="shared" si="140"/>
        <v>0</v>
      </c>
      <c r="AT45" s="46">
        <f t="shared" si="141"/>
        <v>0</v>
      </c>
      <c r="AU45" s="43">
        <f t="shared" si="142"/>
        <v>0</v>
      </c>
      <c r="AV45" s="46">
        <f t="shared" si="143"/>
        <v>0</v>
      </c>
      <c r="AW45" s="46">
        <f t="shared" si="144"/>
        <v>0</v>
      </c>
      <c r="AX45" s="46">
        <f t="shared" si="145"/>
        <v>0</v>
      </c>
      <c r="AY45" s="46">
        <f t="shared" si="146"/>
        <v>0</v>
      </c>
      <c r="AZ45" s="46">
        <f t="shared" si="147"/>
        <v>0</v>
      </c>
      <c r="BA45" s="46">
        <f t="shared" si="148"/>
        <v>0</v>
      </c>
      <c r="BB45" s="46">
        <f t="shared" si="149"/>
        <v>0</v>
      </c>
      <c r="BC45" s="46">
        <f t="shared" si="150"/>
        <v>0</v>
      </c>
      <c r="BD45" s="46">
        <f t="shared" si="151"/>
        <v>0</v>
      </c>
      <c r="BE45" s="46">
        <f t="shared" si="152"/>
        <v>0</v>
      </c>
      <c r="BF45" s="46">
        <f t="shared" si="153"/>
        <v>0</v>
      </c>
      <c r="BG45" s="46"/>
      <c r="BH45" s="46">
        <f t="shared" si="154"/>
        <v>0</v>
      </c>
      <c r="BI45" s="46">
        <f t="shared" si="155"/>
        <v>0</v>
      </c>
      <c r="BJ45" s="46">
        <f t="shared" si="156"/>
        <v>0</v>
      </c>
      <c r="BK45" s="46">
        <f t="shared" si="157"/>
        <v>0</v>
      </c>
      <c r="BL45" s="46">
        <f t="shared" si="158"/>
        <v>0</v>
      </c>
      <c r="BM45" s="46">
        <f t="shared" si="159"/>
        <v>0</v>
      </c>
      <c r="BN45" s="46">
        <f t="shared" si="160"/>
        <v>0</v>
      </c>
      <c r="BO45" s="46">
        <f t="shared" si="161"/>
        <v>0</v>
      </c>
      <c r="BP45" s="46">
        <f t="shared" si="162"/>
        <v>0</v>
      </c>
      <c r="BQ45" s="46">
        <f t="shared" si="163"/>
        <v>0</v>
      </c>
      <c r="BR45" s="46">
        <f t="shared" si="164"/>
        <v>0</v>
      </c>
      <c r="BS45" s="46">
        <f t="shared" si="165"/>
        <v>0</v>
      </c>
      <c r="BT45" s="46">
        <f t="shared" si="164"/>
        <v>0</v>
      </c>
    </row>
    <row r="46" spans="2:72" ht="12" customHeight="1" x14ac:dyDescent="0.2">
      <c r="B46" s="45"/>
      <c r="C46" s="62" t="s">
        <v>154</v>
      </c>
      <c r="D46" s="46">
        <v>-3392</v>
      </c>
      <c r="E46" s="46">
        <v>-5400</v>
      </c>
      <c r="F46" s="46">
        <v>-8701</v>
      </c>
      <c r="G46" s="46">
        <v>-12133</v>
      </c>
      <c r="H46" s="46">
        <v>-4608</v>
      </c>
      <c r="I46" s="46">
        <v>-6633</v>
      </c>
      <c r="J46" s="46">
        <v>-10427</v>
      </c>
      <c r="K46" s="46">
        <v>-20152</v>
      </c>
      <c r="L46" s="46">
        <v>-3723</v>
      </c>
      <c r="M46" s="46">
        <v>-5927</v>
      </c>
      <c r="N46" s="46">
        <v>-10550</v>
      </c>
      <c r="O46" s="46">
        <v>-21732</v>
      </c>
      <c r="P46" s="46">
        <v>-3791</v>
      </c>
      <c r="Q46" s="46">
        <v>-6777</v>
      </c>
      <c r="R46" s="46">
        <v>-9231</v>
      </c>
      <c r="S46" s="46">
        <v>-12949</v>
      </c>
      <c r="T46" s="46">
        <v>-2221</v>
      </c>
      <c r="U46" s="46">
        <v>-4410</v>
      </c>
      <c r="V46" s="46">
        <v>-5849</v>
      </c>
      <c r="W46" s="46">
        <v>-6226</v>
      </c>
      <c r="X46" s="46">
        <v>-1186</v>
      </c>
      <c r="Y46" s="46">
        <v>-2573</v>
      </c>
      <c r="Z46" s="46">
        <v>-4047</v>
      </c>
      <c r="AA46" s="46">
        <v>-4728</v>
      </c>
      <c r="AB46" s="46">
        <v>-3571</v>
      </c>
      <c r="AC46" s="46">
        <v>-5888</v>
      </c>
      <c r="AD46" s="46">
        <v>-13923</v>
      </c>
      <c r="AE46" s="46">
        <v>-30376</v>
      </c>
      <c r="AF46" s="46">
        <v>-7170</v>
      </c>
      <c r="AG46" s="46">
        <v>-15796</v>
      </c>
      <c r="AH46" s="46">
        <v>-37182</v>
      </c>
      <c r="AI46" s="46">
        <v>-43374</v>
      </c>
      <c r="AJ46" s="46">
        <v>-7675</v>
      </c>
      <c r="AK46" s="46">
        <v>-11986</v>
      </c>
      <c r="AM46" s="43">
        <f t="shared" si="134"/>
        <v>-3392</v>
      </c>
      <c r="AN46" s="46">
        <f t="shared" si="135"/>
        <v>-2008</v>
      </c>
      <c r="AO46" s="46">
        <f t="shared" si="136"/>
        <v>-3301</v>
      </c>
      <c r="AP46" s="46">
        <f t="shared" si="137"/>
        <v>-3432</v>
      </c>
      <c r="AQ46" s="43">
        <f t="shared" si="138"/>
        <v>-4608</v>
      </c>
      <c r="AR46" s="46">
        <f t="shared" si="139"/>
        <v>-2025</v>
      </c>
      <c r="AS46" s="46">
        <f t="shared" si="140"/>
        <v>-3794</v>
      </c>
      <c r="AT46" s="46">
        <f t="shared" si="141"/>
        <v>-9725</v>
      </c>
      <c r="AU46" s="43">
        <f t="shared" si="142"/>
        <v>-3723</v>
      </c>
      <c r="AV46" s="46">
        <f t="shared" si="143"/>
        <v>-2204</v>
      </c>
      <c r="AW46" s="46">
        <f t="shared" si="144"/>
        <v>-4623</v>
      </c>
      <c r="AX46" s="46">
        <f t="shared" si="145"/>
        <v>-11182</v>
      </c>
      <c r="AY46" s="46">
        <f t="shared" si="146"/>
        <v>-3791</v>
      </c>
      <c r="AZ46" s="46">
        <f t="shared" si="147"/>
        <v>-2986</v>
      </c>
      <c r="BA46" s="46">
        <f t="shared" si="148"/>
        <v>-2454</v>
      </c>
      <c r="BB46" s="46">
        <f t="shared" si="149"/>
        <v>-3718</v>
      </c>
      <c r="BC46" s="46">
        <f t="shared" si="150"/>
        <v>-2221</v>
      </c>
      <c r="BD46" s="46">
        <f t="shared" si="151"/>
        <v>-2189</v>
      </c>
      <c r="BE46" s="46">
        <f t="shared" si="152"/>
        <v>-1439</v>
      </c>
      <c r="BF46" s="46">
        <f t="shared" si="153"/>
        <v>-377</v>
      </c>
      <c r="BG46" s="46">
        <v>-1186</v>
      </c>
      <c r="BH46" s="46">
        <f t="shared" si="154"/>
        <v>-1387</v>
      </c>
      <c r="BI46" s="46">
        <f t="shared" si="155"/>
        <v>-1474</v>
      </c>
      <c r="BJ46" s="46">
        <f t="shared" si="156"/>
        <v>-681</v>
      </c>
      <c r="BK46" s="46">
        <f t="shared" si="157"/>
        <v>-3571</v>
      </c>
      <c r="BL46" s="46">
        <f t="shared" si="158"/>
        <v>-2317</v>
      </c>
      <c r="BM46" s="46">
        <f t="shared" si="159"/>
        <v>-8035</v>
      </c>
      <c r="BN46" s="46">
        <f t="shared" si="160"/>
        <v>-16453</v>
      </c>
      <c r="BO46" s="46">
        <f t="shared" si="161"/>
        <v>-7170</v>
      </c>
      <c r="BP46" s="46">
        <f t="shared" si="162"/>
        <v>-8626</v>
      </c>
      <c r="BQ46" s="46">
        <f t="shared" si="163"/>
        <v>-21386</v>
      </c>
      <c r="BR46" s="46">
        <f t="shared" si="164"/>
        <v>-6192</v>
      </c>
      <c r="BS46" s="46">
        <f t="shared" si="165"/>
        <v>-7675</v>
      </c>
      <c r="BT46" s="46">
        <f t="shared" si="164"/>
        <v>-4311</v>
      </c>
    </row>
    <row r="47" spans="2:72" ht="12" customHeight="1" x14ac:dyDescent="0.2">
      <c r="B47" s="45"/>
      <c r="C47" s="62" t="s">
        <v>155</v>
      </c>
      <c r="D47" s="46">
        <v>63</v>
      </c>
      <c r="E47" s="46">
        <v>200</v>
      </c>
      <c r="F47" s="46">
        <v>276</v>
      </c>
      <c r="G47" s="46">
        <v>419</v>
      </c>
      <c r="H47" s="46">
        <v>39</v>
      </c>
      <c r="I47" s="46">
        <v>239</v>
      </c>
      <c r="J47" s="46">
        <v>293</v>
      </c>
      <c r="K47" s="46">
        <v>384</v>
      </c>
      <c r="L47" s="46">
        <v>43</v>
      </c>
      <c r="M47" s="46">
        <v>152</v>
      </c>
      <c r="N47" s="46">
        <v>172</v>
      </c>
      <c r="O47" s="46">
        <v>178</v>
      </c>
      <c r="P47" s="46">
        <v>1</v>
      </c>
      <c r="Q47" s="46">
        <v>2</v>
      </c>
      <c r="R47" s="46">
        <v>123</v>
      </c>
      <c r="S47" s="46">
        <v>181</v>
      </c>
      <c r="T47" s="46">
        <v>62</v>
      </c>
      <c r="U47" s="46">
        <v>352</v>
      </c>
      <c r="V47" s="46">
        <v>357</v>
      </c>
      <c r="W47" s="46">
        <v>404</v>
      </c>
      <c r="X47" s="46">
        <v>177</v>
      </c>
      <c r="Y47" s="46">
        <v>178</v>
      </c>
      <c r="Z47" s="46">
        <v>9985</v>
      </c>
      <c r="AA47" s="46">
        <v>10030</v>
      </c>
      <c r="AB47" s="46">
        <v>34</v>
      </c>
      <c r="AC47" s="46">
        <v>271</v>
      </c>
      <c r="AD47" s="46">
        <v>1522</v>
      </c>
      <c r="AE47" s="46">
        <v>774</v>
      </c>
      <c r="AF47" s="46">
        <v>4002</v>
      </c>
      <c r="AG47" s="46">
        <v>1094</v>
      </c>
      <c r="AH47" s="46">
        <v>746</v>
      </c>
      <c r="AI47" s="46">
        <v>18038</v>
      </c>
      <c r="AJ47" s="46">
        <v>20</v>
      </c>
      <c r="AK47" s="46">
        <v>180</v>
      </c>
      <c r="AM47" s="43">
        <f t="shared" si="134"/>
        <v>63</v>
      </c>
      <c r="AN47" s="46">
        <f t="shared" si="135"/>
        <v>137</v>
      </c>
      <c r="AO47" s="46">
        <f t="shared" si="136"/>
        <v>76</v>
      </c>
      <c r="AP47" s="46">
        <f t="shared" si="137"/>
        <v>143</v>
      </c>
      <c r="AQ47" s="43">
        <f t="shared" si="138"/>
        <v>39</v>
      </c>
      <c r="AR47" s="46">
        <f t="shared" si="139"/>
        <v>200</v>
      </c>
      <c r="AS47" s="46">
        <f t="shared" si="140"/>
        <v>54</v>
      </c>
      <c r="AT47" s="46">
        <f t="shared" si="141"/>
        <v>91</v>
      </c>
      <c r="AU47" s="43">
        <f t="shared" si="142"/>
        <v>43</v>
      </c>
      <c r="AV47" s="46">
        <f t="shared" si="143"/>
        <v>109</v>
      </c>
      <c r="AW47" s="46">
        <f t="shared" si="144"/>
        <v>20</v>
      </c>
      <c r="AX47" s="46">
        <f t="shared" si="145"/>
        <v>6</v>
      </c>
      <c r="AY47" s="46">
        <f t="shared" si="146"/>
        <v>1</v>
      </c>
      <c r="AZ47" s="46">
        <f t="shared" si="147"/>
        <v>1</v>
      </c>
      <c r="BA47" s="46">
        <f t="shared" si="148"/>
        <v>121</v>
      </c>
      <c r="BB47" s="46">
        <f t="shared" si="149"/>
        <v>58</v>
      </c>
      <c r="BC47" s="46">
        <f t="shared" si="150"/>
        <v>62</v>
      </c>
      <c r="BD47" s="46">
        <f t="shared" si="151"/>
        <v>290</v>
      </c>
      <c r="BE47" s="46">
        <f t="shared" si="152"/>
        <v>5</v>
      </c>
      <c r="BF47" s="46">
        <f t="shared" si="153"/>
        <v>47</v>
      </c>
      <c r="BG47" s="46">
        <v>177</v>
      </c>
      <c r="BH47" s="46">
        <f t="shared" si="154"/>
        <v>1</v>
      </c>
      <c r="BI47" s="46">
        <f t="shared" si="155"/>
        <v>9807</v>
      </c>
      <c r="BJ47" s="46">
        <f t="shared" si="156"/>
        <v>45</v>
      </c>
      <c r="BK47" s="46">
        <f t="shared" si="157"/>
        <v>34</v>
      </c>
      <c r="BL47" s="46">
        <f t="shared" si="158"/>
        <v>237</v>
      </c>
      <c r="BM47" s="46">
        <f t="shared" si="159"/>
        <v>1251</v>
      </c>
      <c r="BN47" s="46">
        <f t="shared" si="160"/>
        <v>-748</v>
      </c>
      <c r="BO47" s="46">
        <f t="shared" si="161"/>
        <v>4002</v>
      </c>
      <c r="BP47" s="46">
        <f t="shared" si="162"/>
        <v>-2908</v>
      </c>
      <c r="BQ47" s="46">
        <f t="shared" si="163"/>
        <v>-348</v>
      </c>
      <c r="BR47" s="46">
        <f t="shared" si="164"/>
        <v>17292</v>
      </c>
      <c r="BS47" s="46">
        <f t="shared" si="165"/>
        <v>20</v>
      </c>
      <c r="BT47" s="46">
        <f t="shared" si="164"/>
        <v>160</v>
      </c>
    </row>
    <row r="48" spans="2:72" ht="12" customHeight="1" x14ac:dyDescent="0.2">
      <c r="B48" s="45"/>
      <c r="C48" s="62" t="s">
        <v>156</v>
      </c>
      <c r="D48" s="46"/>
      <c r="E48" s="46">
        <v>0</v>
      </c>
      <c r="F48" s="46"/>
      <c r="G48" s="46">
        <v>0</v>
      </c>
      <c r="H48" s="46"/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/>
      <c r="AG48" s="46"/>
      <c r="AH48" s="46"/>
      <c r="AI48" s="46"/>
      <c r="AJ48" s="46"/>
      <c r="AK48" s="46"/>
      <c r="AM48" s="43">
        <f t="shared" si="134"/>
        <v>0</v>
      </c>
      <c r="AN48" s="46">
        <f t="shared" si="135"/>
        <v>0</v>
      </c>
      <c r="AO48" s="46">
        <f t="shared" si="136"/>
        <v>0</v>
      </c>
      <c r="AP48" s="46">
        <f t="shared" si="137"/>
        <v>0</v>
      </c>
      <c r="AQ48" s="43">
        <f t="shared" si="138"/>
        <v>0</v>
      </c>
      <c r="AR48" s="46">
        <f t="shared" si="139"/>
        <v>0</v>
      </c>
      <c r="AS48" s="46">
        <f t="shared" si="140"/>
        <v>0</v>
      </c>
      <c r="AT48" s="46">
        <f t="shared" si="141"/>
        <v>0</v>
      </c>
      <c r="AU48" s="43">
        <f t="shared" si="142"/>
        <v>0</v>
      </c>
      <c r="AV48" s="46">
        <f t="shared" si="143"/>
        <v>0</v>
      </c>
      <c r="AW48" s="46">
        <f t="shared" si="144"/>
        <v>0</v>
      </c>
      <c r="AX48" s="46">
        <f t="shared" si="145"/>
        <v>0</v>
      </c>
      <c r="AY48" s="46">
        <f t="shared" si="146"/>
        <v>0</v>
      </c>
      <c r="AZ48" s="46">
        <f t="shared" si="147"/>
        <v>0</v>
      </c>
      <c r="BA48" s="46">
        <f t="shared" si="148"/>
        <v>0</v>
      </c>
      <c r="BB48" s="46">
        <f t="shared" si="149"/>
        <v>0</v>
      </c>
      <c r="BC48" s="46">
        <f t="shared" si="150"/>
        <v>0</v>
      </c>
      <c r="BD48" s="46">
        <f t="shared" si="151"/>
        <v>0</v>
      </c>
      <c r="BE48" s="46">
        <f t="shared" si="152"/>
        <v>0</v>
      </c>
      <c r="BF48" s="46">
        <f t="shared" si="153"/>
        <v>0</v>
      </c>
      <c r="BG48" s="46">
        <v>0</v>
      </c>
      <c r="BH48" s="46">
        <f t="shared" si="154"/>
        <v>0</v>
      </c>
      <c r="BI48" s="46">
        <f t="shared" si="155"/>
        <v>0</v>
      </c>
      <c r="BJ48" s="46">
        <f t="shared" si="156"/>
        <v>0</v>
      </c>
      <c r="BK48" s="46">
        <f t="shared" si="157"/>
        <v>0</v>
      </c>
      <c r="BL48" s="46">
        <f t="shared" si="158"/>
        <v>0</v>
      </c>
      <c r="BM48" s="46">
        <f t="shared" si="159"/>
        <v>0</v>
      </c>
      <c r="BN48" s="46">
        <f t="shared" si="160"/>
        <v>0</v>
      </c>
      <c r="BO48" s="46">
        <f t="shared" si="161"/>
        <v>0</v>
      </c>
      <c r="BP48" s="46">
        <f t="shared" si="162"/>
        <v>0</v>
      </c>
      <c r="BQ48" s="46">
        <f t="shared" si="163"/>
        <v>0</v>
      </c>
      <c r="BR48" s="46">
        <f t="shared" si="164"/>
        <v>0</v>
      </c>
      <c r="BS48" s="46">
        <f t="shared" si="165"/>
        <v>0</v>
      </c>
      <c r="BT48" s="46">
        <f t="shared" si="164"/>
        <v>0</v>
      </c>
    </row>
    <row r="49" spans="2:83" ht="12" customHeight="1" x14ac:dyDescent="0.2">
      <c r="B49" s="45"/>
      <c r="C49" s="62" t="s">
        <v>157</v>
      </c>
      <c r="D49" s="46"/>
      <c r="E49" s="46">
        <v>0</v>
      </c>
      <c r="F49" s="46"/>
      <c r="G49" s="46">
        <v>0</v>
      </c>
      <c r="H49" s="46"/>
      <c r="I49" s="46">
        <v>0</v>
      </c>
      <c r="J49" s="46"/>
      <c r="K49" s="46">
        <v>0</v>
      </c>
      <c r="L49" s="46"/>
      <c r="M49" s="46">
        <v>0</v>
      </c>
      <c r="N49" s="46"/>
      <c r="O49" s="46">
        <v>0</v>
      </c>
      <c r="P49" s="46"/>
      <c r="Q49" s="46">
        <v>0</v>
      </c>
      <c r="R49" s="46"/>
      <c r="S49" s="46"/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/>
      <c r="AG49" s="46"/>
      <c r="AH49" s="46"/>
      <c r="AI49" s="46"/>
      <c r="AJ49" s="46"/>
      <c r="AK49" s="46"/>
      <c r="AM49" s="43">
        <f t="shared" si="134"/>
        <v>0</v>
      </c>
      <c r="AN49" s="46">
        <f t="shared" si="135"/>
        <v>0</v>
      </c>
      <c r="AO49" s="46">
        <f t="shared" si="136"/>
        <v>0</v>
      </c>
      <c r="AP49" s="46">
        <f t="shared" si="137"/>
        <v>0</v>
      </c>
      <c r="AQ49" s="43">
        <f t="shared" si="138"/>
        <v>0</v>
      </c>
      <c r="AR49" s="46">
        <f t="shared" si="139"/>
        <v>0</v>
      </c>
      <c r="AS49" s="46">
        <f t="shared" si="140"/>
        <v>0</v>
      </c>
      <c r="AT49" s="46">
        <f t="shared" si="141"/>
        <v>0</v>
      </c>
      <c r="AU49" s="43">
        <f t="shared" si="142"/>
        <v>0</v>
      </c>
      <c r="AV49" s="46">
        <f t="shared" si="143"/>
        <v>0</v>
      </c>
      <c r="AW49" s="46">
        <f t="shared" si="144"/>
        <v>0</v>
      </c>
      <c r="AX49" s="46">
        <f t="shared" si="145"/>
        <v>0</v>
      </c>
      <c r="AY49" s="46">
        <f t="shared" si="146"/>
        <v>0</v>
      </c>
      <c r="AZ49" s="46">
        <f t="shared" si="147"/>
        <v>0</v>
      </c>
      <c r="BA49" s="46">
        <f t="shared" si="148"/>
        <v>0</v>
      </c>
      <c r="BB49" s="46">
        <f t="shared" si="149"/>
        <v>0</v>
      </c>
      <c r="BC49" s="46">
        <f t="shared" si="150"/>
        <v>0</v>
      </c>
      <c r="BD49" s="46">
        <f t="shared" si="151"/>
        <v>0</v>
      </c>
      <c r="BE49" s="46">
        <f t="shared" si="152"/>
        <v>0</v>
      </c>
      <c r="BF49" s="46">
        <f t="shared" si="153"/>
        <v>0</v>
      </c>
      <c r="BG49" s="46">
        <v>0</v>
      </c>
      <c r="BH49" s="46">
        <f t="shared" si="154"/>
        <v>0</v>
      </c>
      <c r="BI49" s="46">
        <f t="shared" si="155"/>
        <v>0</v>
      </c>
      <c r="BJ49" s="46">
        <f t="shared" si="156"/>
        <v>0</v>
      </c>
      <c r="BK49" s="46">
        <f t="shared" si="157"/>
        <v>0</v>
      </c>
      <c r="BL49" s="46">
        <f t="shared" si="158"/>
        <v>0</v>
      </c>
      <c r="BM49" s="46">
        <f t="shared" si="159"/>
        <v>0</v>
      </c>
      <c r="BN49" s="46">
        <f t="shared" si="160"/>
        <v>0</v>
      </c>
      <c r="BO49" s="46">
        <f t="shared" si="161"/>
        <v>0</v>
      </c>
      <c r="BP49" s="46">
        <f t="shared" si="162"/>
        <v>0</v>
      </c>
      <c r="BQ49" s="46">
        <f t="shared" si="163"/>
        <v>0</v>
      </c>
      <c r="BR49" s="46">
        <f t="shared" si="164"/>
        <v>0</v>
      </c>
      <c r="BS49" s="46">
        <f t="shared" si="165"/>
        <v>0</v>
      </c>
      <c r="BT49" s="46">
        <f t="shared" si="164"/>
        <v>0</v>
      </c>
    </row>
    <row r="50" spans="2:83" s="42" customFormat="1" ht="12" customHeight="1" x14ac:dyDescent="0.2">
      <c r="B50" s="45"/>
      <c r="C50" s="62" t="s">
        <v>158</v>
      </c>
      <c r="D50" s="46"/>
      <c r="E50" s="46">
        <v>0</v>
      </c>
      <c r="F50" s="46"/>
      <c r="G50" s="46">
        <v>0</v>
      </c>
      <c r="H50" s="46"/>
      <c r="I50" s="46">
        <v>0</v>
      </c>
      <c r="J50" s="46"/>
      <c r="K50" s="46">
        <v>0</v>
      </c>
      <c r="L50" s="46"/>
      <c r="M50" s="46">
        <v>0</v>
      </c>
      <c r="N50" s="46"/>
      <c r="O50" s="46">
        <v>0</v>
      </c>
      <c r="P50" s="46"/>
      <c r="Q50" s="46">
        <v>0</v>
      </c>
      <c r="R50" s="46"/>
      <c r="S50" s="46"/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/>
      <c r="AG50" s="46"/>
      <c r="AH50" s="46"/>
      <c r="AI50" s="46"/>
      <c r="AJ50" s="46"/>
      <c r="AK50" s="46"/>
      <c r="AM50" s="43">
        <f t="shared" si="134"/>
        <v>0</v>
      </c>
      <c r="AN50" s="46">
        <f t="shared" si="135"/>
        <v>0</v>
      </c>
      <c r="AO50" s="46">
        <f t="shared" si="136"/>
        <v>0</v>
      </c>
      <c r="AP50" s="46">
        <f t="shared" si="137"/>
        <v>0</v>
      </c>
      <c r="AQ50" s="43">
        <f t="shared" si="138"/>
        <v>0</v>
      </c>
      <c r="AR50" s="46">
        <f t="shared" si="139"/>
        <v>0</v>
      </c>
      <c r="AS50" s="46">
        <f t="shared" si="140"/>
        <v>0</v>
      </c>
      <c r="AT50" s="46">
        <f t="shared" si="141"/>
        <v>0</v>
      </c>
      <c r="AU50" s="43">
        <f t="shared" si="142"/>
        <v>0</v>
      </c>
      <c r="AV50" s="46">
        <f t="shared" si="143"/>
        <v>0</v>
      </c>
      <c r="AW50" s="46">
        <f t="shared" si="144"/>
        <v>0</v>
      </c>
      <c r="AX50" s="46">
        <f t="shared" si="145"/>
        <v>0</v>
      </c>
      <c r="AY50" s="46">
        <f t="shared" si="146"/>
        <v>0</v>
      </c>
      <c r="AZ50" s="46">
        <f t="shared" si="147"/>
        <v>0</v>
      </c>
      <c r="BA50" s="46">
        <f t="shared" si="148"/>
        <v>0</v>
      </c>
      <c r="BB50" s="46">
        <f t="shared" si="149"/>
        <v>0</v>
      </c>
      <c r="BC50" s="46">
        <f t="shared" si="150"/>
        <v>0</v>
      </c>
      <c r="BD50" s="46">
        <f t="shared" si="151"/>
        <v>0</v>
      </c>
      <c r="BE50" s="46">
        <f t="shared" si="152"/>
        <v>0</v>
      </c>
      <c r="BF50" s="46">
        <f t="shared" si="153"/>
        <v>0</v>
      </c>
      <c r="BG50" s="46">
        <v>0</v>
      </c>
      <c r="BH50" s="46">
        <f t="shared" si="154"/>
        <v>0</v>
      </c>
      <c r="BI50" s="46">
        <f t="shared" si="155"/>
        <v>0</v>
      </c>
      <c r="BJ50" s="46">
        <f t="shared" si="156"/>
        <v>0</v>
      </c>
      <c r="BK50" s="46">
        <f t="shared" si="157"/>
        <v>0</v>
      </c>
      <c r="BL50" s="46">
        <f t="shared" si="158"/>
        <v>0</v>
      </c>
      <c r="BM50" s="46">
        <f t="shared" si="159"/>
        <v>0</v>
      </c>
      <c r="BN50" s="46">
        <f t="shared" si="160"/>
        <v>0</v>
      </c>
      <c r="BO50" s="46">
        <f t="shared" si="161"/>
        <v>0</v>
      </c>
      <c r="BP50" s="46">
        <f t="shared" si="162"/>
        <v>0</v>
      </c>
      <c r="BQ50" s="46">
        <f t="shared" si="163"/>
        <v>0</v>
      </c>
      <c r="BR50" s="46">
        <f t="shared" si="164"/>
        <v>0</v>
      </c>
      <c r="BS50" s="46">
        <f t="shared" si="165"/>
        <v>0</v>
      </c>
      <c r="BT50" s="46">
        <f t="shared" si="164"/>
        <v>0</v>
      </c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</row>
    <row r="51" spans="2:83" s="42" customFormat="1" ht="12" customHeight="1" x14ac:dyDescent="0.2">
      <c r="B51" s="45"/>
      <c r="C51" s="62" t="s">
        <v>159</v>
      </c>
      <c r="D51" s="46"/>
      <c r="E51" s="46">
        <v>0</v>
      </c>
      <c r="F51" s="46"/>
      <c r="G51" s="46">
        <v>2970</v>
      </c>
      <c r="H51" s="46"/>
      <c r="I51" s="46">
        <v>0</v>
      </c>
      <c r="J51" s="46"/>
      <c r="K51" s="46">
        <v>0</v>
      </c>
      <c r="L51" s="46">
        <v>4184</v>
      </c>
      <c r="M51" s="46">
        <v>4184</v>
      </c>
      <c r="N51" s="46">
        <v>4184</v>
      </c>
      <c r="O51" s="46">
        <v>4184</v>
      </c>
      <c r="P51" s="46">
        <v>0</v>
      </c>
      <c r="Q51" s="46"/>
      <c r="R51" s="46">
        <v>0</v>
      </c>
      <c r="S51" s="46">
        <v>0</v>
      </c>
      <c r="T51" s="46">
        <v>0</v>
      </c>
      <c r="U51" s="46"/>
      <c r="V51" s="46">
        <v>0</v>
      </c>
      <c r="W51" s="46"/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/>
      <c r="AG51" s="46"/>
      <c r="AH51" s="46"/>
      <c r="AI51" s="46"/>
      <c r="AJ51" s="46"/>
      <c r="AK51" s="46"/>
      <c r="AM51" s="43">
        <f t="shared" si="134"/>
        <v>0</v>
      </c>
      <c r="AN51" s="46">
        <f t="shared" si="135"/>
        <v>0</v>
      </c>
      <c r="AO51" s="46">
        <f t="shared" si="136"/>
        <v>0</v>
      </c>
      <c r="AP51" s="46">
        <f t="shared" si="137"/>
        <v>2970</v>
      </c>
      <c r="AQ51" s="43">
        <f t="shared" si="138"/>
        <v>0</v>
      </c>
      <c r="AR51" s="46">
        <f t="shared" si="139"/>
        <v>0</v>
      </c>
      <c r="AS51" s="46">
        <f t="shared" si="140"/>
        <v>0</v>
      </c>
      <c r="AT51" s="46">
        <f t="shared" si="141"/>
        <v>0</v>
      </c>
      <c r="AU51" s="43">
        <f t="shared" si="142"/>
        <v>4184</v>
      </c>
      <c r="AV51" s="46">
        <f t="shared" si="143"/>
        <v>0</v>
      </c>
      <c r="AW51" s="46">
        <f t="shared" si="144"/>
        <v>0</v>
      </c>
      <c r="AX51" s="46">
        <f t="shared" si="145"/>
        <v>0</v>
      </c>
      <c r="AY51" s="46">
        <f t="shared" si="146"/>
        <v>0</v>
      </c>
      <c r="AZ51" s="46">
        <f t="shared" si="147"/>
        <v>0</v>
      </c>
      <c r="BA51" s="46">
        <f t="shared" si="148"/>
        <v>0</v>
      </c>
      <c r="BB51" s="46">
        <f t="shared" si="149"/>
        <v>0</v>
      </c>
      <c r="BC51" s="46">
        <f t="shared" si="150"/>
        <v>0</v>
      </c>
      <c r="BD51" s="46">
        <f t="shared" si="151"/>
        <v>0</v>
      </c>
      <c r="BE51" s="46">
        <f t="shared" si="152"/>
        <v>0</v>
      </c>
      <c r="BF51" s="46">
        <f t="shared" si="153"/>
        <v>0</v>
      </c>
      <c r="BG51" s="46"/>
      <c r="BH51" s="46">
        <f t="shared" si="154"/>
        <v>0</v>
      </c>
      <c r="BI51" s="46">
        <f t="shared" si="155"/>
        <v>0</v>
      </c>
      <c r="BJ51" s="46">
        <f t="shared" si="156"/>
        <v>0</v>
      </c>
      <c r="BK51" s="46">
        <f t="shared" si="157"/>
        <v>0</v>
      </c>
      <c r="BL51" s="46">
        <f t="shared" si="158"/>
        <v>0</v>
      </c>
      <c r="BM51" s="46">
        <f t="shared" si="159"/>
        <v>0</v>
      </c>
      <c r="BN51" s="46">
        <f t="shared" si="160"/>
        <v>0</v>
      </c>
      <c r="BO51" s="46">
        <f t="shared" si="161"/>
        <v>0</v>
      </c>
      <c r="BP51" s="46">
        <f t="shared" si="162"/>
        <v>0</v>
      </c>
      <c r="BQ51" s="46">
        <f t="shared" si="163"/>
        <v>0</v>
      </c>
      <c r="BR51" s="46">
        <f t="shared" si="164"/>
        <v>0</v>
      </c>
      <c r="BS51" s="46">
        <f t="shared" si="165"/>
        <v>0</v>
      </c>
      <c r="BT51" s="46">
        <f t="shared" si="164"/>
        <v>0</v>
      </c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</row>
    <row r="52" spans="2:83" s="42" customFormat="1" ht="12" customHeight="1" x14ac:dyDescent="0.2">
      <c r="B52" s="45"/>
      <c r="C52" s="62" t="s">
        <v>160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/>
      <c r="K52" s="46">
        <v>0</v>
      </c>
      <c r="L52" s="46"/>
      <c r="M52" s="46">
        <v>0</v>
      </c>
      <c r="N52" s="46"/>
      <c r="O52" s="46">
        <v>0</v>
      </c>
      <c r="P52" s="46"/>
      <c r="Q52" s="46"/>
      <c r="R52" s="46"/>
      <c r="S52" s="46"/>
      <c r="T52" s="46">
        <v>0</v>
      </c>
      <c r="U52" s="46"/>
      <c r="V52" s="46">
        <v>0</v>
      </c>
      <c r="W52" s="46"/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/>
      <c r="AG52" s="46"/>
      <c r="AH52" s="46"/>
      <c r="AI52" s="46"/>
      <c r="AJ52" s="46"/>
      <c r="AK52" s="46"/>
      <c r="AM52" s="43">
        <f t="shared" si="134"/>
        <v>0</v>
      </c>
      <c r="AN52" s="46">
        <f t="shared" si="135"/>
        <v>0</v>
      </c>
      <c r="AO52" s="46">
        <f t="shared" si="136"/>
        <v>0</v>
      </c>
      <c r="AP52" s="46">
        <f t="shared" si="137"/>
        <v>0</v>
      </c>
      <c r="AQ52" s="43">
        <f t="shared" si="138"/>
        <v>0</v>
      </c>
      <c r="AR52" s="46">
        <f t="shared" si="139"/>
        <v>0</v>
      </c>
      <c r="AS52" s="46">
        <f t="shared" si="140"/>
        <v>0</v>
      </c>
      <c r="AT52" s="46">
        <f t="shared" si="141"/>
        <v>0</v>
      </c>
      <c r="AU52" s="43">
        <f t="shared" si="142"/>
        <v>0</v>
      </c>
      <c r="AV52" s="46">
        <f t="shared" si="143"/>
        <v>0</v>
      </c>
      <c r="AW52" s="46">
        <f t="shared" si="144"/>
        <v>0</v>
      </c>
      <c r="AX52" s="46">
        <f t="shared" si="145"/>
        <v>0</v>
      </c>
      <c r="AY52" s="46">
        <f t="shared" si="146"/>
        <v>0</v>
      </c>
      <c r="AZ52" s="46">
        <f t="shared" si="147"/>
        <v>0</v>
      </c>
      <c r="BA52" s="46">
        <f t="shared" si="148"/>
        <v>0</v>
      </c>
      <c r="BB52" s="46">
        <f t="shared" si="149"/>
        <v>0</v>
      </c>
      <c r="BC52" s="46">
        <f t="shared" si="150"/>
        <v>0</v>
      </c>
      <c r="BD52" s="46">
        <f t="shared" si="151"/>
        <v>0</v>
      </c>
      <c r="BE52" s="46">
        <f t="shared" si="152"/>
        <v>0</v>
      </c>
      <c r="BF52" s="46">
        <f t="shared" si="153"/>
        <v>0</v>
      </c>
      <c r="BG52" s="46"/>
      <c r="BH52" s="46">
        <f t="shared" si="154"/>
        <v>0</v>
      </c>
      <c r="BI52" s="46">
        <f t="shared" si="155"/>
        <v>0</v>
      </c>
      <c r="BJ52" s="46">
        <f t="shared" si="156"/>
        <v>0</v>
      </c>
      <c r="BK52" s="46">
        <f t="shared" si="157"/>
        <v>0</v>
      </c>
      <c r="BL52" s="46">
        <f t="shared" si="158"/>
        <v>0</v>
      </c>
      <c r="BM52" s="46">
        <f t="shared" si="159"/>
        <v>0</v>
      </c>
      <c r="BN52" s="46">
        <f t="shared" si="160"/>
        <v>0</v>
      </c>
      <c r="BO52" s="46">
        <f t="shared" si="161"/>
        <v>0</v>
      </c>
      <c r="BP52" s="46">
        <f t="shared" si="162"/>
        <v>0</v>
      </c>
      <c r="BQ52" s="46">
        <f t="shared" si="163"/>
        <v>0</v>
      </c>
      <c r="BR52" s="46">
        <f t="shared" si="164"/>
        <v>0</v>
      </c>
      <c r="BS52" s="46">
        <f t="shared" si="165"/>
        <v>0</v>
      </c>
      <c r="BT52" s="46">
        <f t="shared" si="164"/>
        <v>0</v>
      </c>
      <c r="BU52" s="41"/>
      <c r="BV52" s="41"/>
      <c r="BW52" s="41"/>
      <c r="BX52" s="41"/>
      <c r="BY52" s="41"/>
      <c r="BZ52" s="41"/>
      <c r="CA52" s="41"/>
      <c r="CB52" s="41"/>
      <c r="CC52" s="41"/>
      <c r="CD52" s="41"/>
    </row>
    <row r="53" spans="2:83" s="42" customFormat="1" ht="12" customHeight="1" x14ac:dyDescent="0.2">
      <c r="B53" s="45"/>
      <c r="C53" s="62" t="s">
        <v>161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/>
      <c r="K53" s="46">
        <v>0</v>
      </c>
      <c r="L53" s="46"/>
      <c r="M53" s="46">
        <v>0</v>
      </c>
      <c r="N53" s="46"/>
      <c r="O53" s="46">
        <v>0</v>
      </c>
      <c r="P53" s="46"/>
      <c r="Q53" s="46"/>
      <c r="R53" s="46"/>
      <c r="S53" s="46"/>
      <c r="T53" s="46">
        <v>0</v>
      </c>
      <c r="U53" s="46"/>
      <c r="V53" s="46">
        <v>0</v>
      </c>
      <c r="W53" s="46"/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/>
      <c r="AG53" s="46"/>
      <c r="AH53" s="46"/>
      <c r="AI53" s="46"/>
      <c r="AJ53" s="46"/>
      <c r="AK53" s="46"/>
      <c r="AM53" s="43">
        <f t="shared" si="134"/>
        <v>0</v>
      </c>
      <c r="AN53" s="46">
        <f t="shared" si="135"/>
        <v>0</v>
      </c>
      <c r="AO53" s="46">
        <f t="shared" si="136"/>
        <v>0</v>
      </c>
      <c r="AP53" s="46">
        <f t="shared" si="137"/>
        <v>0</v>
      </c>
      <c r="AQ53" s="43">
        <f t="shared" si="138"/>
        <v>0</v>
      </c>
      <c r="AR53" s="46">
        <f t="shared" si="139"/>
        <v>0</v>
      </c>
      <c r="AS53" s="46">
        <f t="shared" si="140"/>
        <v>0</v>
      </c>
      <c r="AT53" s="46">
        <f t="shared" si="141"/>
        <v>0</v>
      </c>
      <c r="AU53" s="43">
        <f t="shared" si="142"/>
        <v>0</v>
      </c>
      <c r="AV53" s="46">
        <f t="shared" si="143"/>
        <v>0</v>
      </c>
      <c r="AW53" s="46">
        <f t="shared" si="144"/>
        <v>0</v>
      </c>
      <c r="AX53" s="46">
        <f t="shared" si="145"/>
        <v>0</v>
      </c>
      <c r="AY53" s="46">
        <f t="shared" si="146"/>
        <v>0</v>
      </c>
      <c r="AZ53" s="46">
        <f t="shared" si="147"/>
        <v>0</v>
      </c>
      <c r="BA53" s="46">
        <f t="shared" si="148"/>
        <v>0</v>
      </c>
      <c r="BB53" s="46">
        <f t="shared" si="149"/>
        <v>0</v>
      </c>
      <c r="BC53" s="46">
        <f t="shared" si="150"/>
        <v>0</v>
      </c>
      <c r="BD53" s="46">
        <f t="shared" si="151"/>
        <v>0</v>
      </c>
      <c r="BE53" s="46">
        <f t="shared" si="152"/>
        <v>0</v>
      </c>
      <c r="BF53" s="46">
        <f t="shared" si="153"/>
        <v>0</v>
      </c>
      <c r="BG53" s="46"/>
      <c r="BH53" s="46">
        <f t="shared" si="154"/>
        <v>0</v>
      </c>
      <c r="BI53" s="46">
        <f t="shared" si="155"/>
        <v>0</v>
      </c>
      <c r="BJ53" s="46">
        <f t="shared" si="156"/>
        <v>0</v>
      </c>
      <c r="BK53" s="46">
        <f t="shared" si="157"/>
        <v>0</v>
      </c>
      <c r="BL53" s="46">
        <f t="shared" si="158"/>
        <v>0</v>
      </c>
      <c r="BM53" s="46">
        <f t="shared" si="159"/>
        <v>0</v>
      </c>
      <c r="BN53" s="46">
        <f t="shared" si="160"/>
        <v>0</v>
      </c>
      <c r="BO53" s="46">
        <f t="shared" si="161"/>
        <v>0</v>
      </c>
      <c r="BP53" s="46">
        <f t="shared" si="162"/>
        <v>0</v>
      </c>
      <c r="BQ53" s="46">
        <f t="shared" si="163"/>
        <v>0</v>
      </c>
      <c r="BR53" s="46">
        <f t="shared" si="164"/>
        <v>0</v>
      </c>
      <c r="BS53" s="46">
        <f t="shared" si="165"/>
        <v>0</v>
      </c>
      <c r="BT53" s="46">
        <f t="shared" si="164"/>
        <v>0</v>
      </c>
      <c r="BU53" s="41"/>
      <c r="BV53" s="41"/>
      <c r="BW53" s="41"/>
      <c r="BX53" s="41"/>
      <c r="BY53" s="41"/>
      <c r="BZ53" s="41"/>
      <c r="CA53" s="41"/>
      <c r="CB53" s="41"/>
      <c r="CC53" s="41"/>
      <c r="CD53" s="41"/>
    </row>
    <row r="54" spans="2:83" s="42" customFormat="1" ht="12" customHeight="1" x14ac:dyDescent="0.2">
      <c r="B54" s="45"/>
      <c r="C54" s="62" t="s">
        <v>162</v>
      </c>
      <c r="D54" s="46">
        <v>0</v>
      </c>
      <c r="E54" s="46">
        <v>0</v>
      </c>
      <c r="F54" s="46">
        <v>-30000</v>
      </c>
      <c r="G54" s="46">
        <v>-30000</v>
      </c>
      <c r="H54" s="46">
        <v>0</v>
      </c>
      <c r="I54" s="46">
        <v>0</v>
      </c>
      <c r="J54" s="46"/>
      <c r="K54" s="46">
        <v>0</v>
      </c>
      <c r="L54" s="46">
        <v>-1506</v>
      </c>
      <c r="M54" s="46">
        <v>-1506</v>
      </c>
      <c r="N54" s="46">
        <v>-1506</v>
      </c>
      <c r="O54" s="46">
        <v>-1506</v>
      </c>
      <c r="P54" s="46">
        <v>0</v>
      </c>
      <c r="Q54" s="46"/>
      <c r="R54" s="46">
        <v>-7127</v>
      </c>
      <c r="S54" s="46">
        <v>-7127</v>
      </c>
      <c r="T54" s="46">
        <v>-5109</v>
      </c>
      <c r="U54" s="46">
        <v>-5109</v>
      </c>
      <c r="V54" s="46">
        <v>-4933</v>
      </c>
      <c r="W54" s="46">
        <v>-5109</v>
      </c>
      <c r="X54" s="46">
        <v>0</v>
      </c>
      <c r="Y54" s="46">
        <v>0</v>
      </c>
      <c r="Z54" s="46">
        <v>0</v>
      </c>
      <c r="AA54" s="46">
        <v>-50</v>
      </c>
      <c r="AB54" s="46">
        <v>0</v>
      </c>
      <c r="AC54" s="46">
        <v>0</v>
      </c>
      <c r="AD54" s="46">
        <v>0</v>
      </c>
      <c r="AE54" s="46">
        <v>0</v>
      </c>
      <c r="AF54" s="46"/>
      <c r="AG54" s="46"/>
      <c r="AH54" s="46"/>
      <c r="AI54" s="46"/>
      <c r="AJ54" s="46"/>
      <c r="AK54" s="46">
        <v>-13</v>
      </c>
      <c r="AM54" s="43">
        <f t="shared" si="134"/>
        <v>0</v>
      </c>
      <c r="AN54" s="46">
        <f t="shared" si="135"/>
        <v>0</v>
      </c>
      <c r="AO54" s="46">
        <f t="shared" si="136"/>
        <v>-30000</v>
      </c>
      <c r="AP54" s="46">
        <f t="shared" si="137"/>
        <v>0</v>
      </c>
      <c r="AQ54" s="43">
        <f t="shared" si="138"/>
        <v>0</v>
      </c>
      <c r="AR54" s="46">
        <f t="shared" si="139"/>
        <v>0</v>
      </c>
      <c r="AS54" s="46">
        <f t="shared" si="140"/>
        <v>0</v>
      </c>
      <c r="AT54" s="46">
        <f t="shared" si="141"/>
        <v>0</v>
      </c>
      <c r="AU54" s="43">
        <f t="shared" si="142"/>
        <v>-1506</v>
      </c>
      <c r="AV54" s="46">
        <f t="shared" si="143"/>
        <v>0</v>
      </c>
      <c r="AW54" s="46">
        <f t="shared" si="144"/>
        <v>0</v>
      </c>
      <c r="AX54" s="46">
        <f t="shared" si="145"/>
        <v>0</v>
      </c>
      <c r="AY54" s="46">
        <f t="shared" si="146"/>
        <v>0</v>
      </c>
      <c r="AZ54" s="46">
        <f t="shared" si="147"/>
        <v>0</v>
      </c>
      <c r="BA54" s="46">
        <f t="shared" si="148"/>
        <v>-7127</v>
      </c>
      <c r="BB54" s="46">
        <f t="shared" si="149"/>
        <v>0</v>
      </c>
      <c r="BC54" s="46">
        <f t="shared" si="150"/>
        <v>-5109</v>
      </c>
      <c r="BD54" s="46">
        <f t="shared" si="151"/>
        <v>0</v>
      </c>
      <c r="BE54" s="46">
        <f t="shared" si="152"/>
        <v>176</v>
      </c>
      <c r="BF54" s="46">
        <f t="shared" si="153"/>
        <v>-176</v>
      </c>
      <c r="BG54" s="46">
        <v>0</v>
      </c>
      <c r="BH54" s="46">
        <f t="shared" si="154"/>
        <v>0</v>
      </c>
      <c r="BI54" s="46">
        <f t="shared" si="155"/>
        <v>0</v>
      </c>
      <c r="BJ54" s="46">
        <f t="shared" si="156"/>
        <v>-50</v>
      </c>
      <c r="BK54" s="46">
        <f t="shared" si="157"/>
        <v>0</v>
      </c>
      <c r="BL54" s="46">
        <f t="shared" si="158"/>
        <v>0</v>
      </c>
      <c r="BM54" s="46">
        <f t="shared" si="159"/>
        <v>0</v>
      </c>
      <c r="BN54" s="46">
        <f t="shared" si="160"/>
        <v>0</v>
      </c>
      <c r="BO54" s="46">
        <f t="shared" si="161"/>
        <v>0</v>
      </c>
      <c r="BP54" s="46">
        <f t="shared" si="162"/>
        <v>0</v>
      </c>
      <c r="BQ54" s="46">
        <f t="shared" si="163"/>
        <v>0</v>
      </c>
      <c r="BR54" s="46">
        <f t="shared" si="164"/>
        <v>0</v>
      </c>
      <c r="BS54" s="46">
        <f t="shared" si="165"/>
        <v>0</v>
      </c>
      <c r="BT54" s="46">
        <f t="shared" si="164"/>
        <v>-13</v>
      </c>
      <c r="BU54" s="41"/>
      <c r="BV54" s="41"/>
      <c r="BW54" s="41"/>
      <c r="BX54" s="41"/>
      <c r="BY54" s="41"/>
      <c r="BZ54" s="41"/>
      <c r="CA54" s="41"/>
      <c r="CB54" s="41"/>
      <c r="CC54" s="41"/>
      <c r="CD54" s="41"/>
    </row>
    <row r="55" spans="2:83" s="42" customFormat="1" ht="12" customHeight="1" x14ac:dyDescent="0.2">
      <c r="B55" s="45"/>
      <c r="C55" s="62" t="s">
        <v>264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>
        <v>176</v>
      </c>
      <c r="V55" s="46"/>
      <c r="W55" s="46">
        <v>176</v>
      </c>
      <c r="X55" s="46"/>
      <c r="Y55" s="46">
        <v>0</v>
      </c>
      <c r="Z55" s="46"/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/>
      <c r="AG55" s="46"/>
      <c r="AH55" s="46"/>
      <c r="AI55" s="46"/>
      <c r="AJ55" s="46"/>
      <c r="AK55" s="46"/>
      <c r="AM55" s="43"/>
      <c r="AN55" s="46"/>
      <c r="AO55" s="46"/>
      <c r="AP55" s="46"/>
      <c r="AQ55" s="43"/>
      <c r="AR55" s="46"/>
      <c r="AS55" s="46">
        <f t="shared" ref="AS55:AT62" si="166">J55-I55</f>
        <v>0</v>
      </c>
      <c r="AT55" s="46">
        <f t="shared" si="166"/>
        <v>0</v>
      </c>
      <c r="AU55" s="43">
        <f t="shared" si="142"/>
        <v>0</v>
      </c>
      <c r="AV55" s="46">
        <f t="shared" si="143"/>
        <v>0</v>
      </c>
      <c r="AW55" s="46">
        <f t="shared" si="144"/>
        <v>0</v>
      </c>
      <c r="AX55" s="46">
        <f t="shared" si="145"/>
        <v>0</v>
      </c>
      <c r="AY55" s="46">
        <f t="shared" si="146"/>
        <v>0</v>
      </c>
      <c r="AZ55" s="46">
        <f t="shared" si="147"/>
        <v>0</v>
      </c>
      <c r="BA55" s="46">
        <f t="shared" si="148"/>
        <v>0</v>
      </c>
      <c r="BB55" s="46">
        <f t="shared" si="149"/>
        <v>0</v>
      </c>
      <c r="BC55" s="46">
        <f t="shared" si="150"/>
        <v>0</v>
      </c>
      <c r="BD55" s="46">
        <f t="shared" si="151"/>
        <v>176</v>
      </c>
      <c r="BE55" s="46">
        <f t="shared" si="152"/>
        <v>-176</v>
      </c>
      <c r="BF55" s="46">
        <f t="shared" si="153"/>
        <v>176</v>
      </c>
      <c r="BG55" s="46"/>
      <c r="BH55" s="46">
        <f t="shared" si="154"/>
        <v>0</v>
      </c>
      <c r="BI55" s="46">
        <f t="shared" si="155"/>
        <v>0</v>
      </c>
      <c r="BJ55" s="46">
        <f t="shared" si="156"/>
        <v>0</v>
      </c>
      <c r="BK55" s="46">
        <f t="shared" si="157"/>
        <v>0</v>
      </c>
      <c r="BL55" s="46">
        <f t="shared" si="158"/>
        <v>0</v>
      </c>
      <c r="BM55" s="46">
        <f t="shared" si="159"/>
        <v>0</v>
      </c>
      <c r="BN55" s="46">
        <f t="shared" si="160"/>
        <v>0</v>
      </c>
      <c r="BO55" s="46">
        <f t="shared" si="161"/>
        <v>0</v>
      </c>
      <c r="BP55" s="46">
        <f t="shared" si="162"/>
        <v>0</v>
      </c>
      <c r="BQ55" s="46">
        <f t="shared" si="163"/>
        <v>0</v>
      </c>
      <c r="BR55" s="46">
        <f t="shared" si="164"/>
        <v>0</v>
      </c>
      <c r="BS55" s="46">
        <f t="shared" si="165"/>
        <v>0</v>
      </c>
      <c r="BT55" s="46">
        <f t="shared" si="164"/>
        <v>0</v>
      </c>
      <c r="BU55" s="41"/>
      <c r="BV55" s="41"/>
      <c r="BW55" s="41"/>
      <c r="BX55" s="41"/>
      <c r="BY55" s="41"/>
      <c r="BZ55" s="41"/>
      <c r="CA55" s="41"/>
      <c r="CB55" s="41"/>
      <c r="CC55" s="41"/>
      <c r="CD55" s="41"/>
    </row>
    <row r="56" spans="2:83" s="42" customFormat="1" ht="12" customHeight="1" x14ac:dyDescent="0.2">
      <c r="B56" s="45"/>
      <c r="C56" s="62" t="s">
        <v>163</v>
      </c>
      <c r="D56" s="46"/>
      <c r="E56" s="46">
        <v>0</v>
      </c>
      <c r="F56" s="46"/>
      <c r="G56" s="46">
        <v>0</v>
      </c>
      <c r="H56" s="46"/>
      <c r="I56" s="46">
        <v>0</v>
      </c>
      <c r="J56" s="46"/>
      <c r="K56" s="46">
        <v>0</v>
      </c>
      <c r="L56" s="46"/>
      <c r="M56" s="46">
        <v>0</v>
      </c>
      <c r="N56" s="46"/>
      <c r="O56" s="46">
        <v>0</v>
      </c>
      <c r="P56" s="46"/>
      <c r="Q56" s="46"/>
      <c r="R56" s="46"/>
      <c r="S56" s="46"/>
      <c r="T56" s="46">
        <v>0</v>
      </c>
      <c r="U56" s="46"/>
      <c r="V56" s="46">
        <v>0</v>
      </c>
      <c r="W56" s="46"/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/>
      <c r="AG56" s="46"/>
      <c r="AH56" s="46"/>
      <c r="AI56" s="46"/>
      <c r="AJ56" s="46"/>
      <c r="AK56" s="46"/>
      <c r="AM56" s="43">
        <f t="shared" ref="AM56:AM62" si="167">D56</f>
        <v>0</v>
      </c>
      <c r="AN56" s="46">
        <f t="shared" ref="AN56:AP62" si="168">E56-D56</f>
        <v>0</v>
      </c>
      <c r="AO56" s="46">
        <f t="shared" si="168"/>
        <v>0</v>
      </c>
      <c r="AP56" s="46">
        <f t="shared" si="168"/>
        <v>0</v>
      </c>
      <c r="AQ56" s="43">
        <f t="shared" ref="AQ56:AQ62" si="169">H56</f>
        <v>0</v>
      </c>
      <c r="AR56" s="46">
        <f t="shared" ref="AR56:AR62" si="170">I56-H56</f>
        <v>0</v>
      </c>
      <c r="AS56" s="46">
        <f t="shared" si="166"/>
        <v>0</v>
      </c>
      <c r="AT56" s="46">
        <f t="shared" si="166"/>
        <v>0</v>
      </c>
      <c r="AU56" s="43">
        <f t="shared" si="142"/>
        <v>0</v>
      </c>
      <c r="AV56" s="46">
        <f t="shared" si="143"/>
        <v>0</v>
      </c>
      <c r="AW56" s="46">
        <f t="shared" si="144"/>
        <v>0</v>
      </c>
      <c r="AX56" s="46">
        <f t="shared" si="145"/>
        <v>0</v>
      </c>
      <c r="AY56" s="46">
        <f t="shared" si="146"/>
        <v>0</v>
      </c>
      <c r="AZ56" s="46">
        <f t="shared" si="147"/>
        <v>0</v>
      </c>
      <c r="BA56" s="46">
        <f t="shared" si="148"/>
        <v>0</v>
      </c>
      <c r="BB56" s="46">
        <f t="shared" si="149"/>
        <v>0</v>
      </c>
      <c r="BC56" s="46">
        <f t="shared" si="150"/>
        <v>0</v>
      </c>
      <c r="BD56" s="46">
        <f t="shared" si="151"/>
        <v>0</v>
      </c>
      <c r="BE56" s="46">
        <f t="shared" si="152"/>
        <v>0</v>
      </c>
      <c r="BF56" s="46">
        <f t="shared" si="153"/>
        <v>0</v>
      </c>
      <c r="BG56" s="46"/>
      <c r="BH56" s="46">
        <f t="shared" si="154"/>
        <v>0</v>
      </c>
      <c r="BI56" s="46">
        <f t="shared" si="155"/>
        <v>0</v>
      </c>
      <c r="BJ56" s="46">
        <f t="shared" si="156"/>
        <v>0</v>
      </c>
      <c r="BK56" s="46">
        <f t="shared" si="157"/>
        <v>0</v>
      </c>
      <c r="BL56" s="46">
        <f t="shared" si="158"/>
        <v>0</v>
      </c>
      <c r="BM56" s="46">
        <f t="shared" si="159"/>
        <v>0</v>
      </c>
      <c r="BN56" s="46">
        <f t="shared" si="160"/>
        <v>0</v>
      </c>
      <c r="BO56" s="46">
        <f t="shared" si="161"/>
        <v>0</v>
      </c>
      <c r="BP56" s="46">
        <f t="shared" si="162"/>
        <v>0</v>
      </c>
      <c r="BQ56" s="46">
        <f t="shared" si="163"/>
        <v>0</v>
      </c>
      <c r="BR56" s="46">
        <f t="shared" si="164"/>
        <v>0</v>
      </c>
      <c r="BS56" s="46">
        <f t="shared" si="165"/>
        <v>0</v>
      </c>
      <c r="BT56" s="46">
        <f t="shared" si="164"/>
        <v>0</v>
      </c>
      <c r="BU56" s="41"/>
      <c r="BV56" s="41"/>
      <c r="BW56" s="41"/>
      <c r="BX56" s="41"/>
      <c r="BY56" s="41"/>
      <c r="BZ56" s="41"/>
      <c r="CA56" s="41"/>
      <c r="CB56" s="41"/>
      <c r="CC56" s="41"/>
    </row>
    <row r="57" spans="2:83" s="42" customFormat="1" ht="12" customHeight="1" x14ac:dyDescent="0.2">
      <c r="B57" s="45"/>
      <c r="C57" s="62" t="s">
        <v>187</v>
      </c>
      <c r="D57" s="46"/>
      <c r="E57" s="46">
        <v>0</v>
      </c>
      <c r="F57" s="46"/>
      <c r="G57" s="46">
        <v>0</v>
      </c>
      <c r="H57" s="46"/>
      <c r="I57" s="46">
        <v>0</v>
      </c>
      <c r="J57" s="46"/>
      <c r="K57" s="46">
        <v>0</v>
      </c>
      <c r="L57" s="46"/>
      <c r="M57" s="46">
        <v>0</v>
      </c>
      <c r="N57" s="46"/>
      <c r="O57" s="46">
        <v>0</v>
      </c>
      <c r="P57" s="46"/>
      <c r="Q57" s="46"/>
      <c r="R57" s="46"/>
      <c r="S57" s="46"/>
      <c r="T57" s="46">
        <v>0</v>
      </c>
      <c r="U57" s="46"/>
      <c r="V57" s="46">
        <v>0</v>
      </c>
      <c r="W57" s="46"/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/>
      <c r="AG57" s="46"/>
      <c r="AH57" s="46"/>
      <c r="AI57" s="46"/>
      <c r="AJ57" s="46"/>
      <c r="AK57" s="46"/>
      <c r="AM57" s="43">
        <f t="shared" si="167"/>
        <v>0</v>
      </c>
      <c r="AN57" s="46">
        <f t="shared" si="168"/>
        <v>0</v>
      </c>
      <c r="AO57" s="46">
        <f t="shared" si="168"/>
        <v>0</v>
      </c>
      <c r="AP57" s="46">
        <f t="shared" si="168"/>
        <v>0</v>
      </c>
      <c r="AQ57" s="43">
        <f t="shared" si="169"/>
        <v>0</v>
      </c>
      <c r="AR57" s="46">
        <f t="shared" si="170"/>
        <v>0</v>
      </c>
      <c r="AS57" s="46">
        <f t="shared" si="166"/>
        <v>0</v>
      </c>
      <c r="AT57" s="46">
        <f t="shared" si="166"/>
        <v>0</v>
      </c>
      <c r="AU57" s="43">
        <f t="shared" si="142"/>
        <v>0</v>
      </c>
      <c r="AV57" s="46">
        <f t="shared" si="143"/>
        <v>0</v>
      </c>
      <c r="AW57" s="46">
        <f t="shared" si="144"/>
        <v>0</v>
      </c>
      <c r="AX57" s="46">
        <f t="shared" si="145"/>
        <v>0</v>
      </c>
      <c r="AY57" s="46">
        <f t="shared" si="146"/>
        <v>0</v>
      </c>
      <c r="AZ57" s="46">
        <f t="shared" si="147"/>
        <v>0</v>
      </c>
      <c r="BA57" s="46">
        <f t="shared" si="148"/>
        <v>0</v>
      </c>
      <c r="BB57" s="46">
        <f t="shared" si="149"/>
        <v>0</v>
      </c>
      <c r="BC57" s="46">
        <f t="shared" si="150"/>
        <v>0</v>
      </c>
      <c r="BD57" s="46">
        <f t="shared" si="151"/>
        <v>0</v>
      </c>
      <c r="BE57" s="46">
        <f t="shared" si="152"/>
        <v>0</v>
      </c>
      <c r="BF57" s="46">
        <f t="shared" si="153"/>
        <v>0</v>
      </c>
      <c r="BG57" s="46"/>
      <c r="BH57" s="46">
        <f t="shared" si="154"/>
        <v>0</v>
      </c>
      <c r="BI57" s="46">
        <f t="shared" si="155"/>
        <v>0</v>
      </c>
      <c r="BJ57" s="46">
        <f t="shared" si="156"/>
        <v>0</v>
      </c>
      <c r="BK57" s="46">
        <f t="shared" si="157"/>
        <v>0</v>
      </c>
      <c r="BL57" s="46">
        <f t="shared" si="158"/>
        <v>0</v>
      </c>
      <c r="BM57" s="46">
        <f t="shared" si="159"/>
        <v>0</v>
      </c>
      <c r="BN57" s="46">
        <f t="shared" si="160"/>
        <v>0</v>
      </c>
      <c r="BO57" s="46">
        <f t="shared" si="161"/>
        <v>0</v>
      </c>
      <c r="BP57" s="46">
        <f t="shared" si="162"/>
        <v>0</v>
      </c>
      <c r="BQ57" s="46">
        <f t="shared" si="163"/>
        <v>0</v>
      </c>
      <c r="BR57" s="46">
        <f t="shared" si="164"/>
        <v>0</v>
      </c>
      <c r="BS57" s="46">
        <f t="shared" si="165"/>
        <v>0</v>
      </c>
      <c r="BT57" s="46">
        <f t="shared" si="164"/>
        <v>0</v>
      </c>
      <c r="BU57" s="41"/>
      <c r="BV57" s="41"/>
      <c r="BW57" s="41"/>
      <c r="BX57" s="41"/>
      <c r="BY57" s="41"/>
      <c r="BZ57" s="41"/>
      <c r="CA57" s="41"/>
      <c r="CB57" s="41"/>
      <c r="CC57" s="41"/>
    </row>
    <row r="58" spans="2:83" s="42" customFormat="1" ht="12" customHeight="1" x14ac:dyDescent="0.2">
      <c r="B58" s="45"/>
      <c r="C58" s="62" t="s">
        <v>164</v>
      </c>
      <c r="D58" s="46">
        <v>-3000</v>
      </c>
      <c r="E58" s="46">
        <v>-6000</v>
      </c>
      <c r="F58" s="46">
        <v>-6000</v>
      </c>
      <c r="G58" s="46">
        <v>-11594</v>
      </c>
      <c r="H58" s="46">
        <v>-1700</v>
      </c>
      <c r="I58" s="46">
        <v>-1700</v>
      </c>
      <c r="J58" s="46">
        <v>-2700</v>
      </c>
      <c r="K58" s="46">
        <v>-2700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/>
      <c r="R58" s="46">
        <v>0</v>
      </c>
      <c r="S58" s="46">
        <v>0</v>
      </c>
      <c r="T58" s="46">
        <v>0</v>
      </c>
      <c r="U58" s="46"/>
      <c r="V58" s="46">
        <v>0</v>
      </c>
      <c r="W58" s="46"/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-10000</v>
      </c>
      <c r="AF58" s="46"/>
      <c r="AG58" s="46"/>
      <c r="AH58" s="46"/>
      <c r="AI58" s="46">
        <v>0</v>
      </c>
      <c r="AJ58" s="46">
        <v>0</v>
      </c>
      <c r="AK58" s="46"/>
      <c r="AM58" s="43">
        <f t="shared" si="167"/>
        <v>-3000</v>
      </c>
      <c r="AN58" s="46">
        <f t="shared" si="168"/>
        <v>-3000</v>
      </c>
      <c r="AO58" s="46">
        <f t="shared" si="168"/>
        <v>0</v>
      </c>
      <c r="AP58" s="46">
        <f t="shared" si="168"/>
        <v>-5594</v>
      </c>
      <c r="AQ58" s="43">
        <f t="shared" si="169"/>
        <v>-1700</v>
      </c>
      <c r="AR58" s="46">
        <f t="shared" si="170"/>
        <v>0</v>
      </c>
      <c r="AS58" s="46">
        <f t="shared" si="166"/>
        <v>-1000</v>
      </c>
      <c r="AT58" s="46">
        <f t="shared" si="166"/>
        <v>0</v>
      </c>
      <c r="AU58" s="43">
        <f t="shared" si="142"/>
        <v>0</v>
      </c>
      <c r="AV58" s="46">
        <f t="shared" si="143"/>
        <v>0</v>
      </c>
      <c r="AW58" s="46">
        <f t="shared" si="144"/>
        <v>0</v>
      </c>
      <c r="AX58" s="46">
        <f t="shared" si="145"/>
        <v>0</v>
      </c>
      <c r="AY58" s="46">
        <f t="shared" si="146"/>
        <v>0</v>
      </c>
      <c r="AZ58" s="46">
        <f t="shared" si="147"/>
        <v>0</v>
      </c>
      <c r="BA58" s="46">
        <f t="shared" si="148"/>
        <v>0</v>
      </c>
      <c r="BB58" s="46">
        <f t="shared" si="149"/>
        <v>0</v>
      </c>
      <c r="BC58" s="46">
        <f t="shared" si="150"/>
        <v>0</v>
      </c>
      <c r="BD58" s="46">
        <f t="shared" si="151"/>
        <v>0</v>
      </c>
      <c r="BE58" s="46">
        <f t="shared" si="152"/>
        <v>0</v>
      </c>
      <c r="BF58" s="46">
        <f t="shared" si="153"/>
        <v>0</v>
      </c>
      <c r="BG58" s="46"/>
      <c r="BH58" s="46">
        <f t="shared" si="154"/>
        <v>0</v>
      </c>
      <c r="BI58" s="46">
        <f t="shared" si="155"/>
        <v>0</v>
      </c>
      <c r="BJ58" s="46">
        <f t="shared" si="156"/>
        <v>0</v>
      </c>
      <c r="BK58" s="46">
        <f t="shared" si="157"/>
        <v>0</v>
      </c>
      <c r="BL58" s="46">
        <f t="shared" si="158"/>
        <v>0</v>
      </c>
      <c r="BM58" s="46">
        <f t="shared" si="159"/>
        <v>0</v>
      </c>
      <c r="BN58" s="46">
        <f t="shared" si="160"/>
        <v>-10000</v>
      </c>
      <c r="BO58" s="46">
        <f t="shared" si="161"/>
        <v>0</v>
      </c>
      <c r="BP58" s="46">
        <f t="shared" si="162"/>
        <v>0</v>
      </c>
      <c r="BQ58" s="46">
        <f t="shared" si="163"/>
        <v>0</v>
      </c>
      <c r="BR58" s="46">
        <f t="shared" si="164"/>
        <v>0</v>
      </c>
      <c r="BS58" s="46">
        <f t="shared" si="165"/>
        <v>0</v>
      </c>
      <c r="BT58" s="46">
        <f t="shared" si="164"/>
        <v>0</v>
      </c>
      <c r="BU58" s="41"/>
      <c r="BV58" s="41"/>
      <c r="BW58" s="41"/>
      <c r="BX58" s="41"/>
      <c r="BY58" s="41"/>
      <c r="BZ58" s="41"/>
      <c r="CA58" s="41"/>
      <c r="CB58" s="41"/>
      <c r="CC58" s="41"/>
    </row>
    <row r="59" spans="2:83" s="42" customFormat="1" ht="12" customHeight="1" x14ac:dyDescent="0.2">
      <c r="B59" s="45"/>
      <c r="C59" s="62" t="s">
        <v>165</v>
      </c>
      <c r="D59" s="46"/>
      <c r="E59" s="46">
        <v>0</v>
      </c>
      <c r="F59" s="46">
        <v>30000</v>
      </c>
      <c r="G59" s="46">
        <v>37400</v>
      </c>
      <c r="H59" s="46">
        <v>2194</v>
      </c>
      <c r="I59" s="46">
        <v>3194</v>
      </c>
      <c r="J59" s="46">
        <v>3194</v>
      </c>
      <c r="K59" s="46">
        <v>4394</v>
      </c>
      <c r="L59" s="46">
        <v>2500</v>
      </c>
      <c r="M59" s="46">
        <v>2500</v>
      </c>
      <c r="N59" s="46">
        <v>2500</v>
      </c>
      <c r="O59" s="46">
        <v>2500</v>
      </c>
      <c r="P59" s="46">
        <v>0</v>
      </c>
      <c r="Q59" s="46"/>
      <c r="R59" s="46">
        <v>0</v>
      </c>
      <c r="S59" s="46">
        <v>0</v>
      </c>
      <c r="T59" s="46">
        <v>0</v>
      </c>
      <c r="U59" s="46"/>
      <c r="V59" s="46">
        <v>0</v>
      </c>
      <c r="W59" s="46"/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3000</v>
      </c>
      <c r="AG59" s="46">
        <v>6000</v>
      </c>
      <c r="AH59" s="46">
        <v>10000</v>
      </c>
      <c r="AI59" s="46">
        <v>10000</v>
      </c>
      <c r="AJ59" s="46"/>
      <c r="AK59" s="46">
        <v>0</v>
      </c>
      <c r="AM59" s="43">
        <f t="shared" si="167"/>
        <v>0</v>
      </c>
      <c r="AN59" s="46">
        <f t="shared" si="168"/>
        <v>0</v>
      </c>
      <c r="AO59" s="46">
        <f t="shared" si="168"/>
        <v>30000</v>
      </c>
      <c r="AP59" s="46">
        <f t="shared" si="168"/>
        <v>7400</v>
      </c>
      <c r="AQ59" s="43">
        <f t="shared" si="169"/>
        <v>2194</v>
      </c>
      <c r="AR59" s="46">
        <f t="shared" si="170"/>
        <v>1000</v>
      </c>
      <c r="AS59" s="46">
        <f t="shared" si="166"/>
        <v>0</v>
      </c>
      <c r="AT59" s="46">
        <f t="shared" si="166"/>
        <v>1200</v>
      </c>
      <c r="AU59" s="43">
        <f t="shared" si="142"/>
        <v>2500</v>
      </c>
      <c r="AV59" s="46">
        <f t="shared" si="143"/>
        <v>0</v>
      </c>
      <c r="AW59" s="46">
        <f t="shared" si="144"/>
        <v>0</v>
      </c>
      <c r="AX59" s="46">
        <f t="shared" si="145"/>
        <v>0</v>
      </c>
      <c r="AY59" s="46">
        <f t="shared" si="146"/>
        <v>0</v>
      </c>
      <c r="AZ59" s="46">
        <f t="shared" si="147"/>
        <v>0</v>
      </c>
      <c r="BA59" s="46">
        <f t="shared" si="148"/>
        <v>0</v>
      </c>
      <c r="BB59" s="46">
        <f t="shared" si="149"/>
        <v>0</v>
      </c>
      <c r="BC59" s="46">
        <f t="shared" si="150"/>
        <v>0</v>
      </c>
      <c r="BD59" s="46">
        <f t="shared" si="151"/>
        <v>0</v>
      </c>
      <c r="BE59" s="46">
        <f t="shared" si="152"/>
        <v>0</v>
      </c>
      <c r="BF59" s="46">
        <f t="shared" si="153"/>
        <v>0</v>
      </c>
      <c r="BG59" s="46"/>
      <c r="BH59" s="46">
        <f t="shared" si="154"/>
        <v>0</v>
      </c>
      <c r="BI59" s="46">
        <f t="shared" si="155"/>
        <v>0</v>
      </c>
      <c r="BJ59" s="46">
        <f t="shared" si="156"/>
        <v>0</v>
      </c>
      <c r="BK59" s="46">
        <f t="shared" si="157"/>
        <v>0</v>
      </c>
      <c r="BL59" s="46">
        <f t="shared" si="158"/>
        <v>0</v>
      </c>
      <c r="BM59" s="46">
        <f t="shared" si="159"/>
        <v>0</v>
      </c>
      <c r="BN59" s="46">
        <f t="shared" si="160"/>
        <v>0</v>
      </c>
      <c r="BO59" s="46">
        <f t="shared" si="161"/>
        <v>3000</v>
      </c>
      <c r="BP59" s="46">
        <f t="shared" si="162"/>
        <v>3000</v>
      </c>
      <c r="BQ59" s="46">
        <f t="shared" si="163"/>
        <v>4000</v>
      </c>
      <c r="BR59" s="46">
        <f t="shared" si="164"/>
        <v>0</v>
      </c>
      <c r="BS59" s="46">
        <f t="shared" si="165"/>
        <v>0</v>
      </c>
      <c r="BT59" s="46">
        <f t="shared" si="164"/>
        <v>0</v>
      </c>
      <c r="BU59" s="41"/>
      <c r="BV59" s="41"/>
      <c r="BW59" s="41"/>
      <c r="BX59" s="41"/>
      <c r="BY59" s="41"/>
      <c r="BZ59" s="41"/>
      <c r="CA59" s="41"/>
      <c r="CB59" s="41"/>
      <c r="CC59" s="41"/>
    </row>
    <row r="60" spans="2:83" s="42" customFormat="1" ht="12" customHeight="1" x14ac:dyDescent="0.2">
      <c r="B60" s="45"/>
      <c r="C60" s="62" t="s">
        <v>166</v>
      </c>
      <c r="D60" s="46">
        <v>0</v>
      </c>
      <c r="E60" s="46">
        <v>0</v>
      </c>
      <c r="F60" s="46">
        <v>147</v>
      </c>
      <c r="G60" s="46">
        <v>147</v>
      </c>
      <c r="H60" s="46">
        <v>197</v>
      </c>
      <c r="I60" s="46">
        <v>892</v>
      </c>
      <c r="J60" s="46">
        <v>1399</v>
      </c>
      <c r="K60" s="46">
        <v>1399</v>
      </c>
      <c r="L60" s="46">
        <v>0</v>
      </c>
      <c r="M60" s="46">
        <v>101</v>
      </c>
      <c r="N60" s="46">
        <v>119</v>
      </c>
      <c r="O60" s="46">
        <v>127</v>
      </c>
      <c r="P60" s="46">
        <v>0</v>
      </c>
      <c r="Q60" s="46"/>
      <c r="R60" s="46">
        <v>0</v>
      </c>
      <c r="S60" s="46">
        <v>0</v>
      </c>
      <c r="T60" s="46">
        <v>0</v>
      </c>
      <c r="U60" s="46"/>
      <c r="V60" s="46">
        <v>0</v>
      </c>
      <c r="W60" s="46"/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66</v>
      </c>
      <c r="AF60" s="46">
        <v>123</v>
      </c>
      <c r="AG60" s="46">
        <v>331</v>
      </c>
      <c r="AH60" s="46">
        <v>386</v>
      </c>
      <c r="AI60" s="46">
        <v>416</v>
      </c>
      <c r="AJ60" s="46"/>
      <c r="AK60" s="46">
        <v>0</v>
      </c>
      <c r="AM60" s="43">
        <f t="shared" si="167"/>
        <v>0</v>
      </c>
      <c r="AN60" s="46">
        <f t="shared" si="168"/>
        <v>0</v>
      </c>
      <c r="AO60" s="46">
        <f t="shared" si="168"/>
        <v>147</v>
      </c>
      <c r="AP60" s="46">
        <f t="shared" si="168"/>
        <v>0</v>
      </c>
      <c r="AQ60" s="43">
        <f t="shared" si="169"/>
        <v>197</v>
      </c>
      <c r="AR60" s="46">
        <f t="shared" si="170"/>
        <v>695</v>
      </c>
      <c r="AS60" s="46">
        <f t="shared" si="166"/>
        <v>507</v>
      </c>
      <c r="AT60" s="46">
        <f t="shared" si="166"/>
        <v>0</v>
      </c>
      <c r="AU60" s="43">
        <f t="shared" si="142"/>
        <v>0</v>
      </c>
      <c r="AV60" s="46">
        <f t="shared" si="143"/>
        <v>101</v>
      </c>
      <c r="AW60" s="46">
        <f t="shared" si="144"/>
        <v>18</v>
      </c>
      <c r="AX60" s="46">
        <f t="shared" si="145"/>
        <v>8</v>
      </c>
      <c r="AY60" s="46">
        <f t="shared" si="146"/>
        <v>0</v>
      </c>
      <c r="AZ60" s="46">
        <f t="shared" si="147"/>
        <v>0</v>
      </c>
      <c r="BA60" s="46">
        <f t="shared" si="148"/>
        <v>0</v>
      </c>
      <c r="BB60" s="46">
        <f t="shared" si="149"/>
        <v>0</v>
      </c>
      <c r="BC60" s="46">
        <f t="shared" si="150"/>
        <v>0</v>
      </c>
      <c r="BD60" s="46">
        <f t="shared" si="151"/>
        <v>0</v>
      </c>
      <c r="BE60" s="46">
        <f t="shared" si="152"/>
        <v>0</v>
      </c>
      <c r="BF60" s="46">
        <f t="shared" si="153"/>
        <v>0</v>
      </c>
      <c r="BG60" s="46"/>
      <c r="BH60" s="46">
        <f t="shared" si="154"/>
        <v>0</v>
      </c>
      <c r="BI60" s="46">
        <f t="shared" si="155"/>
        <v>0</v>
      </c>
      <c r="BJ60" s="46">
        <f t="shared" si="156"/>
        <v>0</v>
      </c>
      <c r="BK60" s="46">
        <f t="shared" si="157"/>
        <v>0</v>
      </c>
      <c r="BL60" s="46">
        <f t="shared" si="158"/>
        <v>0</v>
      </c>
      <c r="BM60" s="46">
        <f t="shared" si="159"/>
        <v>0</v>
      </c>
      <c r="BN60" s="46">
        <f t="shared" si="160"/>
        <v>66</v>
      </c>
      <c r="BO60" s="46">
        <f t="shared" si="161"/>
        <v>123</v>
      </c>
      <c r="BP60" s="46">
        <f t="shared" si="162"/>
        <v>208</v>
      </c>
      <c r="BQ60" s="46">
        <f t="shared" si="163"/>
        <v>55</v>
      </c>
      <c r="BR60" s="46">
        <f t="shared" si="164"/>
        <v>30</v>
      </c>
      <c r="BS60" s="46">
        <f t="shared" si="165"/>
        <v>0</v>
      </c>
      <c r="BT60" s="46">
        <f t="shared" si="164"/>
        <v>0</v>
      </c>
      <c r="BU60" s="41"/>
      <c r="BV60" s="41"/>
      <c r="BW60" s="41"/>
      <c r="BX60" s="41"/>
      <c r="BY60" s="41"/>
      <c r="BZ60" s="41"/>
      <c r="CA60" s="41"/>
      <c r="CB60" s="41"/>
      <c r="CC60" s="41"/>
    </row>
    <row r="61" spans="2:83" s="42" customFormat="1" ht="12" customHeight="1" x14ac:dyDescent="0.2">
      <c r="B61" s="45"/>
      <c r="C61" s="62" t="s">
        <v>167</v>
      </c>
      <c r="D61" s="46">
        <v>5734</v>
      </c>
      <c r="E61" s="46">
        <v>38707</v>
      </c>
      <c r="F61" s="46">
        <v>46887</v>
      </c>
      <c r="G61" s="46">
        <v>48044</v>
      </c>
      <c r="H61" s="46">
        <v>500</v>
      </c>
      <c r="I61" s="46">
        <v>32736</v>
      </c>
      <c r="J61" s="46">
        <v>33736</v>
      </c>
      <c r="K61" s="46">
        <v>42104</v>
      </c>
      <c r="L61" s="46">
        <v>0</v>
      </c>
      <c r="M61" s="46">
        <v>10367</v>
      </c>
      <c r="N61" s="46">
        <v>16919</v>
      </c>
      <c r="O61" s="46">
        <v>31446</v>
      </c>
      <c r="P61" s="46">
        <v>0</v>
      </c>
      <c r="Q61" s="46">
        <v>23630</v>
      </c>
      <c r="R61" s="46">
        <v>31946</v>
      </c>
      <c r="S61" s="46">
        <v>34473</v>
      </c>
      <c r="T61" s="46">
        <v>4212</v>
      </c>
      <c r="U61" s="46">
        <v>25208</v>
      </c>
      <c r="V61" s="46">
        <v>31026</v>
      </c>
      <c r="W61" s="46">
        <v>31235</v>
      </c>
      <c r="X61" s="46">
        <v>4503</v>
      </c>
      <c r="Y61" s="46">
        <v>5630</v>
      </c>
      <c r="Z61" s="46">
        <v>6544</v>
      </c>
      <c r="AA61" s="46">
        <v>11544</v>
      </c>
      <c r="AB61" s="46">
        <v>0</v>
      </c>
      <c r="AC61" s="46">
        <v>4134</v>
      </c>
      <c r="AD61" s="46">
        <v>4134</v>
      </c>
      <c r="AE61" s="46">
        <v>14134</v>
      </c>
      <c r="AF61" s="46"/>
      <c r="AG61" s="46">
        <v>2526</v>
      </c>
      <c r="AH61" s="46">
        <v>6312</v>
      </c>
      <c r="AI61" s="46">
        <v>9312</v>
      </c>
      <c r="AJ61" s="46"/>
      <c r="AK61" s="46">
        <v>1683</v>
      </c>
      <c r="AM61" s="43">
        <f t="shared" si="167"/>
        <v>5734</v>
      </c>
      <c r="AN61" s="46">
        <f t="shared" si="168"/>
        <v>32973</v>
      </c>
      <c r="AO61" s="46">
        <f t="shared" si="168"/>
        <v>8180</v>
      </c>
      <c r="AP61" s="46">
        <f t="shared" si="168"/>
        <v>1157</v>
      </c>
      <c r="AQ61" s="43">
        <f t="shared" si="169"/>
        <v>500</v>
      </c>
      <c r="AR61" s="46">
        <f t="shared" si="170"/>
        <v>32236</v>
      </c>
      <c r="AS61" s="46">
        <f t="shared" si="166"/>
        <v>1000</v>
      </c>
      <c r="AT61" s="46">
        <f t="shared" si="166"/>
        <v>8368</v>
      </c>
      <c r="AU61" s="43">
        <f t="shared" si="142"/>
        <v>0</v>
      </c>
      <c r="AV61" s="46">
        <f t="shared" si="143"/>
        <v>10367</v>
      </c>
      <c r="AW61" s="46">
        <f t="shared" si="144"/>
        <v>6552</v>
      </c>
      <c r="AX61" s="46">
        <f t="shared" si="145"/>
        <v>14527</v>
      </c>
      <c r="AY61" s="46">
        <f t="shared" si="146"/>
        <v>0</v>
      </c>
      <c r="AZ61" s="46">
        <f t="shared" si="147"/>
        <v>23630</v>
      </c>
      <c r="BA61" s="46">
        <f t="shared" si="148"/>
        <v>8316</v>
      </c>
      <c r="BB61" s="46">
        <f t="shared" si="149"/>
        <v>2527</v>
      </c>
      <c r="BC61" s="46">
        <f t="shared" si="150"/>
        <v>4212</v>
      </c>
      <c r="BD61" s="46">
        <f t="shared" si="151"/>
        <v>20996</v>
      </c>
      <c r="BE61" s="46">
        <f t="shared" si="152"/>
        <v>5818</v>
      </c>
      <c r="BF61" s="46">
        <f t="shared" si="153"/>
        <v>209</v>
      </c>
      <c r="BG61" s="46">
        <v>4503</v>
      </c>
      <c r="BH61" s="46">
        <f t="shared" si="154"/>
        <v>1127</v>
      </c>
      <c r="BI61" s="46">
        <f t="shared" si="155"/>
        <v>914</v>
      </c>
      <c r="BJ61" s="46">
        <f t="shared" si="156"/>
        <v>5000</v>
      </c>
      <c r="BK61" s="46">
        <f t="shared" si="157"/>
        <v>0</v>
      </c>
      <c r="BL61" s="46">
        <f t="shared" si="158"/>
        <v>4134</v>
      </c>
      <c r="BM61" s="46">
        <f t="shared" si="159"/>
        <v>0</v>
      </c>
      <c r="BN61" s="46">
        <f t="shared" si="160"/>
        <v>10000</v>
      </c>
      <c r="BO61" s="46">
        <f t="shared" si="161"/>
        <v>0</v>
      </c>
      <c r="BP61" s="46">
        <f t="shared" si="162"/>
        <v>2526</v>
      </c>
      <c r="BQ61" s="46">
        <f t="shared" si="163"/>
        <v>3786</v>
      </c>
      <c r="BR61" s="46">
        <f t="shared" si="164"/>
        <v>3000</v>
      </c>
      <c r="BS61" s="46">
        <f t="shared" si="165"/>
        <v>0</v>
      </c>
      <c r="BT61" s="46">
        <f t="shared" si="164"/>
        <v>1683</v>
      </c>
      <c r="BU61" s="41"/>
      <c r="BV61" s="41"/>
      <c r="BW61" s="41"/>
      <c r="BX61" s="41"/>
      <c r="BY61" s="41"/>
      <c r="BZ61" s="41"/>
      <c r="CA61" s="41"/>
      <c r="CB61" s="41"/>
    </row>
    <row r="62" spans="2:83" s="42" customFormat="1" ht="12" customHeight="1" x14ac:dyDescent="0.2">
      <c r="B62" s="45"/>
      <c r="C62" s="62" t="s">
        <v>168</v>
      </c>
      <c r="D62" s="46">
        <v>-1781</v>
      </c>
      <c r="E62" s="46">
        <v>-2448</v>
      </c>
      <c r="F62" s="46">
        <v>-1528</v>
      </c>
      <c r="G62" s="46">
        <v>-939</v>
      </c>
      <c r="H62" s="46">
        <v>198</v>
      </c>
      <c r="I62" s="46">
        <v>354</v>
      </c>
      <c r="J62" s="46">
        <v>819</v>
      </c>
      <c r="K62" s="46">
        <v>-700</v>
      </c>
      <c r="L62" s="46">
        <v>-1184</v>
      </c>
      <c r="M62" s="46">
        <v>-1153</v>
      </c>
      <c r="N62" s="46">
        <v>-5407</v>
      </c>
      <c r="O62" s="46">
        <v>1222</v>
      </c>
      <c r="P62" s="46">
        <v>-957</v>
      </c>
      <c r="Q62" s="46">
        <v>-1684</v>
      </c>
      <c r="R62" s="46">
        <v>-2424</v>
      </c>
      <c r="S62" s="46">
        <v>-813</v>
      </c>
      <c r="T62" s="46">
        <v>54</v>
      </c>
      <c r="U62" s="46">
        <v>696</v>
      </c>
      <c r="V62" s="46">
        <v>628</v>
      </c>
      <c r="W62" s="46">
        <v>619</v>
      </c>
      <c r="X62" s="46">
        <v>-21</v>
      </c>
      <c r="Y62" s="46">
        <v>-630</v>
      </c>
      <c r="Z62" s="46">
        <v>-1789</v>
      </c>
      <c r="AA62" s="46">
        <v>-1097</v>
      </c>
      <c r="AB62" s="46">
        <v>-2009</v>
      </c>
      <c r="AC62" s="46">
        <v>-6978</v>
      </c>
      <c r="AD62" s="46">
        <v>-6407</v>
      </c>
      <c r="AE62" s="46">
        <v>-2069</v>
      </c>
      <c r="AF62" s="46">
        <v>-4108</v>
      </c>
      <c r="AG62" s="46">
        <v>-5215</v>
      </c>
      <c r="AH62" s="46">
        <v>-1595</v>
      </c>
      <c r="AI62" s="46">
        <v>-4621</v>
      </c>
      <c r="AJ62" s="46">
        <v>-835</v>
      </c>
      <c r="AK62" s="46">
        <v>-3145</v>
      </c>
      <c r="AM62" s="43">
        <f t="shared" si="167"/>
        <v>-1781</v>
      </c>
      <c r="AN62" s="46">
        <f t="shared" si="168"/>
        <v>-667</v>
      </c>
      <c r="AO62" s="46">
        <f t="shared" si="168"/>
        <v>920</v>
      </c>
      <c r="AP62" s="46">
        <f t="shared" si="168"/>
        <v>589</v>
      </c>
      <c r="AQ62" s="43">
        <f t="shared" si="169"/>
        <v>198</v>
      </c>
      <c r="AR62" s="46">
        <f t="shared" si="170"/>
        <v>156</v>
      </c>
      <c r="AS62" s="46">
        <f t="shared" si="166"/>
        <v>465</v>
      </c>
      <c r="AT62" s="46">
        <f t="shared" si="166"/>
        <v>-1519</v>
      </c>
      <c r="AU62" s="43">
        <f t="shared" si="142"/>
        <v>-1184</v>
      </c>
      <c r="AV62" s="46">
        <f t="shared" si="143"/>
        <v>31</v>
      </c>
      <c r="AW62" s="46">
        <f t="shared" si="144"/>
        <v>-4254</v>
      </c>
      <c r="AX62" s="46">
        <f t="shared" si="145"/>
        <v>6629</v>
      </c>
      <c r="AY62" s="46">
        <f t="shared" si="146"/>
        <v>-957</v>
      </c>
      <c r="AZ62" s="46">
        <f t="shared" si="147"/>
        <v>-727</v>
      </c>
      <c r="BA62" s="46">
        <f t="shared" si="148"/>
        <v>-740</v>
      </c>
      <c r="BB62" s="46">
        <f t="shared" si="149"/>
        <v>1611</v>
      </c>
      <c r="BC62" s="46">
        <f t="shared" si="150"/>
        <v>54</v>
      </c>
      <c r="BD62" s="46">
        <f t="shared" si="151"/>
        <v>642</v>
      </c>
      <c r="BE62" s="46">
        <f t="shared" si="152"/>
        <v>-68</v>
      </c>
      <c r="BF62" s="46">
        <f t="shared" si="153"/>
        <v>-9</v>
      </c>
      <c r="BG62" s="46">
        <v>-21</v>
      </c>
      <c r="BH62" s="46">
        <f t="shared" si="154"/>
        <v>-609</v>
      </c>
      <c r="BI62" s="46">
        <f t="shared" si="155"/>
        <v>-1159</v>
      </c>
      <c r="BJ62" s="46">
        <f t="shared" si="156"/>
        <v>692</v>
      </c>
      <c r="BK62" s="46">
        <f t="shared" si="157"/>
        <v>-2009</v>
      </c>
      <c r="BL62" s="46">
        <f t="shared" si="158"/>
        <v>-4969</v>
      </c>
      <c r="BM62" s="46">
        <f t="shared" si="159"/>
        <v>571</v>
      </c>
      <c r="BN62" s="46">
        <f t="shared" si="160"/>
        <v>4338</v>
      </c>
      <c r="BO62" s="46">
        <f t="shared" si="161"/>
        <v>-4108</v>
      </c>
      <c r="BP62" s="46">
        <f t="shared" si="162"/>
        <v>-1107</v>
      </c>
      <c r="BQ62" s="46">
        <f t="shared" si="163"/>
        <v>3620</v>
      </c>
      <c r="BR62" s="46">
        <f t="shared" si="164"/>
        <v>-3026</v>
      </c>
      <c r="BS62" s="46">
        <f t="shared" si="165"/>
        <v>-835</v>
      </c>
      <c r="BT62" s="46">
        <f t="shared" si="164"/>
        <v>-2310</v>
      </c>
      <c r="BU62" s="41"/>
      <c r="BV62" s="41"/>
      <c r="BW62" s="41"/>
      <c r="BX62" s="41"/>
      <c r="BY62" s="41"/>
      <c r="BZ62" s="41"/>
      <c r="CA62" s="41"/>
      <c r="CB62" s="41"/>
    </row>
    <row r="63" spans="2:83" ht="12" customHeight="1" x14ac:dyDescent="0.2">
      <c r="B63" s="156" t="s">
        <v>169</v>
      </c>
      <c r="C63" s="157"/>
      <c r="D63" s="64">
        <f t="shared" ref="D63:I63" si="171">SUM(D44:D62)</f>
        <v>-2928</v>
      </c>
      <c r="E63" s="64">
        <f t="shared" si="171"/>
        <v>24177</v>
      </c>
      <c r="F63" s="64">
        <f t="shared" si="171"/>
        <v>29650</v>
      </c>
      <c r="G63" s="64">
        <f t="shared" si="171"/>
        <v>32754</v>
      </c>
      <c r="H63" s="64">
        <f t="shared" si="171"/>
        <v>-3777</v>
      </c>
      <c r="I63" s="64">
        <f t="shared" si="171"/>
        <v>28033</v>
      </c>
      <c r="J63" s="64">
        <f>SUM(J44:J62)</f>
        <v>24460</v>
      </c>
      <c r="K63" s="64">
        <f t="shared" ref="K63:Q63" si="172">SUM(K44:K62)</f>
        <v>20862</v>
      </c>
      <c r="L63" s="64">
        <f t="shared" si="172"/>
        <v>-25</v>
      </c>
      <c r="M63" s="64">
        <f t="shared" si="172"/>
        <v>7981</v>
      </c>
      <c r="N63" s="64">
        <f t="shared" si="172"/>
        <v>5277</v>
      </c>
      <c r="O63" s="64">
        <f t="shared" si="172"/>
        <v>13331</v>
      </c>
      <c r="P63" s="64">
        <f t="shared" si="172"/>
        <v>-5870</v>
      </c>
      <c r="Q63" s="64">
        <f t="shared" si="172"/>
        <v>13288</v>
      </c>
      <c r="R63" s="64">
        <f t="shared" ref="R63:U63" si="173">SUM(R44:R62)</f>
        <v>10759</v>
      </c>
      <c r="S63" s="64">
        <f t="shared" si="173"/>
        <v>10488</v>
      </c>
      <c r="T63" s="64">
        <f t="shared" si="173"/>
        <v>-3728</v>
      </c>
      <c r="U63" s="64">
        <f t="shared" si="173"/>
        <v>14841</v>
      </c>
      <c r="V63" s="64">
        <f t="shared" ref="V63:AD63" si="174">SUM(V44:V62)</f>
        <v>18441</v>
      </c>
      <c r="W63" s="64">
        <f t="shared" si="174"/>
        <v>17724</v>
      </c>
      <c r="X63" s="64">
        <f t="shared" si="174"/>
        <v>2322</v>
      </c>
      <c r="Y63" s="64">
        <f t="shared" si="174"/>
        <v>763</v>
      </c>
      <c r="Z63" s="64">
        <f t="shared" si="174"/>
        <v>7820</v>
      </c>
      <c r="AA63" s="64">
        <f t="shared" si="174"/>
        <v>12377</v>
      </c>
      <c r="AB63" s="64">
        <f t="shared" si="174"/>
        <v>-6840</v>
      </c>
      <c r="AC63" s="64">
        <f t="shared" si="174"/>
        <v>-11330</v>
      </c>
      <c r="AD63" s="64">
        <f t="shared" si="174"/>
        <v>-17497</v>
      </c>
      <c r="AE63" s="64">
        <f t="shared" ref="AE63:AK63" si="175">SUM(AE44:AE62)</f>
        <v>-31428</v>
      </c>
      <c r="AF63" s="64">
        <f t="shared" si="175"/>
        <v>-5044</v>
      </c>
      <c r="AG63" s="64">
        <f t="shared" si="175"/>
        <v>-14811</v>
      </c>
      <c r="AH63" s="64">
        <f t="shared" si="175"/>
        <v>-27349</v>
      </c>
      <c r="AI63" s="64">
        <f t="shared" si="175"/>
        <v>-19809</v>
      </c>
      <c r="AJ63" s="64">
        <f t="shared" si="175"/>
        <v>-11468</v>
      </c>
      <c r="AK63" s="64">
        <f t="shared" si="175"/>
        <v>-18238</v>
      </c>
      <c r="AM63" s="64">
        <f t="shared" ref="AM63:AR63" si="176">SUM(AM44:AM62)</f>
        <v>-2928</v>
      </c>
      <c r="AN63" s="64">
        <f t="shared" si="176"/>
        <v>27105</v>
      </c>
      <c r="AO63" s="64">
        <f t="shared" si="176"/>
        <v>5473</v>
      </c>
      <c r="AP63" s="64">
        <f t="shared" si="176"/>
        <v>3104</v>
      </c>
      <c r="AQ63" s="64">
        <f t="shared" si="176"/>
        <v>-3777</v>
      </c>
      <c r="AR63" s="64">
        <f t="shared" si="176"/>
        <v>31810</v>
      </c>
      <c r="AS63" s="64">
        <f>SUM(AS44:AS62)</f>
        <v>-3573</v>
      </c>
      <c r="AT63" s="64">
        <f t="shared" ref="AT63:AY63" si="177">SUM(AT44:AT62)</f>
        <v>-3598</v>
      </c>
      <c r="AU63" s="64">
        <f t="shared" si="177"/>
        <v>-25</v>
      </c>
      <c r="AV63" s="64">
        <f t="shared" si="177"/>
        <v>8006</v>
      </c>
      <c r="AW63" s="64">
        <f t="shared" si="177"/>
        <v>-2704</v>
      </c>
      <c r="AX63" s="64">
        <f t="shared" si="177"/>
        <v>8054</v>
      </c>
      <c r="AY63" s="64">
        <f t="shared" si="177"/>
        <v>-5870</v>
      </c>
      <c r="AZ63" s="64">
        <f t="shared" ref="AZ63:BA63" si="178">SUM(AZ44:AZ62)</f>
        <v>19158</v>
      </c>
      <c r="BA63" s="64">
        <f t="shared" si="178"/>
        <v>-2529</v>
      </c>
      <c r="BB63" s="64">
        <f t="shared" ref="BB63:BD63" si="179">SUM(BB44:BB62)</f>
        <v>-271</v>
      </c>
      <c r="BC63" s="64">
        <f t="shared" si="179"/>
        <v>-3728</v>
      </c>
      <c r="BD63" s="64">
        <f t="shared" si="179"/>
        <v>18569</v>
      </c>
      <c r="BE63" s="64">
        <f t="shared" ref="BE63:BH63" si="180">SUM(BE44:BE62)</f>
        <v>3600</v>
      </c>
      <c r="BF63" s="64">
        <f t="shared" si="180"/>
        <v>-717</v>
      </c>
      <c r="BG63" s="64">
        <f t="shared" si="180"/>
        <v>2322</v>
      </c>
      <c r="BH63" s="64">
        <f t="shared" si="180"/>
        <v>-1559</v>
      </c>
      <c r="BI63" s="64">
        <f t="shared" ref="BI63:BK63" si="181">SUM(BI44:BI62)</f>
        <v>7057</v>
      </c>
      <c r="BJ63" s="64">
        <f t="shared" si="181"/>
        <v>4557</v>
      </c>
      <c r="BK63" s="64">
        <f t="shared" si="181"/>
        <v>-6840</v>
      </c>
      <c r="BL63" s="64">
        <f t="shared" ref="BL63:BM63" si="182">SUM(BL44:BL62)</f>
        <v>-4490</v>
      </c>
      <c r="BM63" s="64">
        <f t="shared" si="182"/>
        <v>-6167</v>
      </c>
      <c r="BN63" s="64">
        <f t="shared" ref="BN63:BO63" si="183">SUM(BN44:BN62)</f>
        <v>-13931</v>
      </c>
      <c r="BO63" s="64">
        <f t="shared" si="183"/>
        <v>-5044</v>
      </c>
      <c r="BP63" s="64">
        <f t="shared" ref="BP63:BQ63" si="184">SUM(BP44:BP62)</f>
        <v>-9767</v>
      </c>
      <c r="BQ63" s="64">
        <f t="shared" si="184"/>
        <v>-12538</v>
      </c>
      <c r="BR63" s="64">
        <f t="shared" ref="BR63:BS63" si="185">SUM(BR44:BR62)</f>
        <v>7540</v>
      </c>
      <c r="BS63" s="64">
        <f t="shared" si="185"/>
        <v>-11468</v>
      </c>
      <c r="BT63" s="64">
        <f t="shared" ref="BT63" si="186">SUM(BT44:BT62)</f>
        <v>-6770</v>
      </c>
      <c r="CC63" s="42"/>
      <c r="CD63" s="42"/>
      <c r="CE63" s="42"/>
    </row>
    <row r="64" spans="2:83" s="42" customFormat="1" ht="12" customHeight="1" x14ac:dyDescent="0.2">
      <c r="B64" s="59" t="s">
        <v>170</v>
      </c>
      <c r="C64" s="60"/>
      <c r="D64" s="60"/>
      <c r="E64" s="60"/>
      <c r="F64" s="60"/>
      <c r="G64" s="60"/>
      <c r="H64" s="60"/>
      <c r="I64" s="61"/>
      <c r="J64" s="61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M64" s="60"/>
      <c r="AN64" s="60"/>
      <c r="AO64" s="60"/>
      <c r="AP64" s="60"/>
      <c r="AQ64" s="60"/>
      <c r="AR64" s="61"/>
      <c r="AS64" s="61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41"/>
      <c r="BV64" s="41"/>
      <c r="BW64" s="41"/>
      <c r="BX64" s="41"/>
      <c r="BY64" s="41"/>
      <c r="BZ64" s="41"/>
      <c r="CA64" s="41"/>
      <c r="CB64" s="41"/>
    </row>
    <row r="65" spans="2:83" s="42" customFormat="1" ht="12" customHeight="1" x14ac:dyDescent="0.2">
      <c r="B65" s="45"/>
      <c r="C65" s="62" t="s">
        <v>171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/>
      <c r="Z65" s="46">
        <v>0</v>
      </c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M65" s="43">
        <f t="shared" ref="AM65:AM75" si="187">D65</f>
        <v>0</v>
      </c>
      <c r="AN65" s="46">
        <f t="shared" ref="AN65:AN75" si="188">E65-D65</f>
        <v>0</v>
      </c>
      <c r="AO65" s="46">
        <f t="shared" ref="AO65:AO75" si="189">F65-E65</f>
        <v>0</v>
      </c>
      <c r="AP65" s="46">
        <f t="shared" ref="AP65:AP75" si="190">G65-F65</f>
        <v>0</v>
      </c>
      <c r="AQ65" s="43">
        <f t="shared" ref="AQ65:AQ75" si="191">H65</f>
        <v>0</v>
      </c>
      <c r="AR65" s="46">
        <f t="shared" ref="AR65:AR75" si="192">I65-H65</f>
        <v>0</v>
      </c>
      <c r="AS65" s="46">
        <f t="shared" ref="AS65:AS75" si="193">J65-I65</f>
        <v>0</v>
      </c>
      <c r="AT65" s="46">
        <f t="shared" ref="AT65:AT75" si="194">K65-J65</f>
        <v>0</v>
      </c>
      <c r="AU65" s="43">
        <f t="shared" ref="AU65:AU75" si="195">L65</f>
        <v>0</v>
      </c>
      <c r="AV65" s="46">
        <f t="shared" ref="AV65:AV75" si="196">M65-L65</f>
        <v>0</v>
      </c>
      <c r="AW65" s="46">
        <f t="shared" ref="AW65:AW75" si="197">N65-M65</f>
        <v>0</v>
      </c>
      <c r="AX65" s="46">
        <f t="shared" ref="AX65:AX75" si="198">O65-N65</f>
        <v>0</v>
      </c>
      <c r="AY65" s="46">
        <f t="shared" ref="AY65:AY75" si="199">P65</f>
        <v>0</v>
      </c>
      <c r="AZ65" s="46">
        <f t="shared" ref="AZ65:AZ75" si="200">Q65-P65</f>
        <v>0</v>
      </c>
      <c r="BA65" s="46">
        <f t="shared" ref="BA65:BA75" si="201">R65-Q65</f>
        <v>0</v>
      </c>
      <c r="BB65" s="46">
        <f t="shared" ref="BB65:BB75" si="202">S65-R65</f>
        <v>0</v>
      </c>
      <c r="BC65" s="46">
        <f t="shared" ref="BC65:BC75" si="203">T65</f>
        <v>0</v>
      </c>
      <c r="BD65" s="46">
        <f t="shared" ref="BD65:BD75" si="204">U65-T65</f>
        <v>0</v>
      </c>
      <c r="BE65" s="46">
        <f t="shared" ref="BE65:BE75" si="205">V65-U65</f>
        <v>0</v>
      </c>
      <c r="BF65" s="46">
        <f t="shared" ref="BF65:BF75" si="206">W65-V65</f>
        <v>0</v>
      </c>
      <c r="BG65" s="46">
        <v>0</v>
      </c>
      <c r="BH65" s="46">
        <f t="shared" ref="BH65:BH75" si="207">Y65-X65</f>
        <v>0</v>
      </c>
      <c r="BI65" s="46">
        <f t="shared" ref="BI65:BI75" si="208">Z65-Y65</f>
        <v>0</v>
      </c>
      <c r="BJ65" s="46">
        <f t="shared" ref="BJ65:BJ75" si="209">AA65-Z65</f>
        <v>0</v>
      </c>
      <c r="BK65" s="43">
        <f t="shared" ref="BK65:BK75" si="210">AB65</f>
        <v>0</v>
      </c>
      <c r="BL65" s="43">
        <f t="shared" ref="BL65:BL75" si="211">AC65-AB65</f>
        <v>0</v>
      </c>
      <c r="BM65" s="43">
        <f t="shared" ref="BM65:BM75" si="212">AD65-AC65</f>
        <v>0</v>
      </c>
      <c r="BN65" s="43">
        <f t="shared" ref="BN65:BN75" si="213">AE65-AD65</f>
        <v>0</v>
      </c>
      <c r="BO65" s="43">
        <f t="shared" ref="BO65:BO75" si="214">AF65</f>
        <v>0</v>
      </c>
      <c r="BP65" s="43">
        <f t="shared" ref="BP65:BP75" si="215">AG65-AF65</f>
        <v>0</v>
      </c>
      <c r="BQ65" s="43">
        <f t="shared" ref="BQ65:BQ75" si="216">AH65-AG65</f>
        <v>0</v>
      </c>
      <c r="BR65" s="43">
        <f t="shared" ref="BR65:BT75" si="217">AI65-AH65</f>
        <v>0</v>
      </c>
      <c r="BS65" s="43">
        <f t="shared" ref="BS65:BS75" si="218">AJ65</f>
        <v>0</v>
      </c>
      <c r="BT65" s="43">
        <f t="shared" si="217"/>
        <v>0</v>
      </c>
      <c r="BU65" s="41"/>
      <c r="BV65" s="41"/>
      <c r="BW65" s="41"/>
      <c r="BX65" s="41"/>
      <c r="BY65" s="41"/>
      <c r="BZ65" s="41"/>
      <c r="CA65" s="41"/>
      <c r="CE65" s="41"/>
    </row>
    <row r="66" spans="2:83" s="42" customFormat="1" ht="12" customHeight="1" x14ac:dyDescent="0.2">
      <c r="B66" s="45"/>
      <c r="C66" s="62" t="s">
        <v>172</v>
      </c>
      <c r="D66" s="46">
        <v>0</v>
      </c>
      <c r="E66" s="46">
        <v>-271</v>
      </c>
      <c r="F66" s="46">
        <v>-3089</v>
      </c>
      <c r="G66" s="46">
        <v>-4749</v>
      </c>
      <c r="H66" s="46">
        <v>-1299</v>
      </c>
      <c r="I66" s="46">
        <v>-1520</v>
      </c>
      <c r="J66" s="46">
        <v>-2251</v>
      </c>
      <c r="K66" s="46">
        <v>-2551</v>
      </c>
      <c r="L66" s="46">
        <v>-180</v>
      </c>
      <c r="M66" s="46">
        <v>-180</v>
      </c>
      <c r="N66" s="46">
        <v>-259</v>
      </c>
      <c r="O66" s="46">
        <v>-479</v>
      </c>
      <c r="P66" s="46">
        <v>-239</v>
      </c>
      <c r="Q66" s="46">
        <v>-361</v>
      </c>
      <c r="R66" s="46">
        <v>-361</v>
      </c>
      <c r="S66" s="46">
        <v>-810</v>
      </c>
      <c r="T66" s="46">
        <v>-1183</v>
      </c>
      <c r="U66" s="46">
        <v>-1950</v>
      </c>
      <c r="V66" s="46">
        <v>-1951</v>
      </c>
      <c r="W66" s="46">
        <v>-1950</v>
      </c>
      <c r="X66" s="46">
        <v>0</v>
      </c>
      <c r="Y66" s="46"/>
      <c r="Z66" s="46">
        <v>0</v>
      </c>
      <c r="AA66" s="46">
        <v>0</v>
      </c>
      <c r="AB66" s="46">
        <v>0</v>
      </c>
      <c r="AC66" s="46"/>
      <c r="AD66" s="46">
        <v>0</v>
      </c>
      <c r="AE66" s="46"/>
      <c r="AF66" s="46"/>
      <c r="AG66" s="46"/>
      <c r="AH66" s="46">
        <v>-378</v>
      </c>
      <c r="AI66" s="46">
        <v>-762</v>
      </c>
      <c r="AJ66" s="46">
        <v>-211</v>
      </c>
      <c r="AK66" s="46">
        <v>-211</v>
      </c>
      <c r="AM66" s="43">
        <f t="shared" si="187"/>
        <v>0</v>
      </c>
      <c r="AN66" s="46">
        <f t="shared" si="188"/>
        <v>-271</v>
      </c>
      <c r="AO66" s="46">
        <f t="shared" si="189"/>
        <v>-2818</v>
      </c>
      <c r="AP66" s="46">
        <f t="shared" si="190"/>
        <v>-1660</v>
      </c>
      <c r="AQ66" s="43">
        <f t="shared" si="191"/>
        <v>-1299</v>
      </c>
      <c r="AR66" s="46">
        <f t="shared" si="192"/>
        <v>-221</v>
      </c>
      <c r="AS66" s="46">
        <f t="shared" si="193"/>
        <v>-731</v>
      </c>
      <c r="AT66" s="46">
        <f t="shared" si="194"/>
        <v>-300</v>
      </c>
      <c r="AU66" s="43">
        <f t="shared" si="195"/>
        <v>-180</v>
      </c>
      <c r="AV66" s="46">
        <f t="shared" si="196"/>
        <v>0</v>
      </c>
      <c r="AW66" s="46">
        <f t="shared" si="197"/>
        <v>-79</v>
      </c>
      <c r="AX66" s="46">
        <f t="shared" si="198"/>
        <v>-220</v>
      </c>
      <c r="AY66" s="46">
        <f t="shared" si="199"/>
        <v>-239</v>
      </c>
      <c r="AZ66" s="46">
        <f t="shared" si="200"/>
        <v>-122</v>
      </c>
      <c r="BA66" s="46">
        <f t="shared" si="201"/>
        <v>0</v>
      </c>
      <c r="BB66" s="46">
        <f t="shared" si="202"/>
        <v>-449</v>
      </c>
      <c r="BC66" s="46">
        <f t="shared" si="203"/>
        <v>-1183</v>
      </c>
      <c r="BD66" s="46">
        <f t="shared" si="204"/>
        <v>-767</v>
      </c>
      <c r="BE66" s="46">
        <f t="shared" si="205"/>
        <v>-1</v>
      </c>
      <c r="BF66" s="46">
        <f t="shared" si="206"/>
        <v>1</v>
      </c>
      <c r="BG66" s="46">
        <v>0</v>
      </c>
      <c r="BH66" s="46">
        <f t="shared" si="207"/>
        <v>0</v>
      </c>
      <c r="BI66" s="46">
        <f t="shared" si="208"/>
        <v>0</v>
      </c>
      <c r="BJ66" s="46">
        <f t="shared" si="209"/>
        <v>0</v>
      </c>
      <c r="BK66" s="46">
        <f t="shared" si="210"/>
        <v>0</v>
      </c>
      <c r="BL66" s="46">
        <f t="shared" si="211"/>
        <v>0</v>
      </c>
      <c r="BM66" s="46">
        <f t="shared" si="212"/>
        <v>0</v>
      </c>
      <c r="BN66" s="46">
        <f t="shared" si="213"/>
        <v>0</v>
      </c>
      <c r="BO66" s="46">
        <f t="shared" si="214"/>
        <v>0</v>
      </c>
      <c r="BP66" s="46">
        <f t="shared" si="215"/>
        <v>0</v>
      </c>
      <c r="BQ66" s="46">
        <f t="shared" si="216"/>
        <v>-378</v>
      </c>
      <c r="BR66" s="46">
        <f t="shared" si="217"/>
        <v>-384</v>
      </c>
      <c r="BS66" s="46">
        <f t="shared" si="218"/>
        <v>-211</v>
      </c>
      <c r="BT66" s="46">
        <f t="shared" si="217"/>
        <v>0</v>
      </c>
      <c r="BU66" s="41"/>
      <c r="BV66" s="41"/>
      <c r="BW66" s="41"/>
      <c r="BX66" s="41"/>
      <c r="BY66" s="41"/>
      <c r="BZ66" s="41"/>
      <c r="CA66" s="41"/>
    </row>
    <row r="67" spans="2:83" ht="12" customHeight="1" x14ac:dyDescent="0.2">
      <c r="B67" s="45"/>
      <c r="C67" s="62" t="s">
        <v>173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/>
      <c r="U67" s="46"/>
      <c r="V67" s="46">
        <v>0</v>
      </c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M67" s="43">
        <f t="shared" si="187"/>
        <v>0</v>
      </c>
      <c r="AN67" s="46">
        <f t="shared" si="188"/>
        <v>0</v>
      </c>
      <c r="AO67" s="46">
        <f t="shared" si="189"/>
        <v>0</v>
      </c>
      <c r="AP67" s="46">
        <f t="shared" si="190"/>
        <v>0</v>
      </c>
      <c r="AQ67" s="43">
        <f t="shared" si="191"/>
        <v>0</v>
      </c>
      <c r="AR67" s="46">
        <f t="shared" si="192"/>
        <v>0</v>
      </c>
      <c r="AS67" s="46">
        <f t="shared" si="193"/>
        <v>0</v>
      </c>
      <c r="AT67" s="46">
        <f t="shared" si="194"/>
        <v>0</v>
      </c>
      <c r="AU67" s="43">
        <f t="shared" si="195"/>
        <v>0</v>
      </c>
      <c r="AV67" s="46">
        <f t="shared" si="196"/>
        <v>0</v>
      </c>
      <c r="AW67" s="46">
        <f t="shared" si="197"/>
        <v>0</v>
      </c>
      <c r="AX67" s="46">
        <f t="shared" si="198"/>
        <v>0</v>
      </c>
      <c r="AY67" s="46">
        <f t="shared" si="199"/>
        <v>0</v>
      </c>
      <c r="AZ67" s="46">
        <f t="shared" si="200"/>
        <v>0</v>
      </c>
      <c r="BA67" s="46">
        <f t="shared" si="201"/>
        <v>0</v>
      </c>
      <c r="BB67" s="46">
        <f t="shared" si="202"/>
        <v>0</v>
      </c>
      <c r="BC67" s="46">
        <f t="shared" si="203"/>
        <v>0</v>
      </c>
      <c r="BD67" s="46">
        <f t="shared" si="204"/>
        <v>0</v>
      </c>
      <c r="BE67" s="46">
        <f t="shared" si="205"/>
        <v>0</v>
      </c>
      <c r="BF67" s="46">
        <f t="shared" si="206"/>
        <v>0</v>
      </c>
      <c r="BG67" s="46"/>
      <c r="BH67" s="46">
        <f t="shared" si="207"/>
        <v>0</v>
      </c>
      <c r="BI67" s="46">
        <f t="shared" si="208"/>
        <v>0</v>
      </c>
      <c r="BJ67" s="46">
        <f t="shared" si="209"/>
        <v>0</v>
      </c>
      <c r="BK67" s="46">
        <f t="shared" si="210"/>
        <v>0</v>
      </c>
      <c r="BL67" s="46">
        <f t="shared" si="211"/>
        <v>0</v>
      </c>
      <c r="BM67" s="46">
        <f t="shared" si="212"/>
        <v>0</v>
      </c>
      <c r="BN67" s="46">
        <f t="shared" si="213"/>
        <v>0</v>
      </c>
      <c r="BO67" s="46">
        <f t="shared" si="214"/>
        <v>0</v>
      </c>
      <c r="BP67" s="46">
        <f t="shared" si="215"/>
        <v>0</v>
      </c>
      <c r="BQ67" s="46">
        <f t="shared" si="216"/>
        <v>0</v>
      </c>
      <c r="BR67" s="46">
        <f t="shared" si="217"/>
        <v>0</v>
      </c>
      <c r="BS67" s="46">
        <f t="shared" si="218"/>
        <v>0</v>
      </c>
      <c r="BT67" s="46">
        <f t="shared" si="217"/>
        <v>0</v>
      </c>
      <c r="CB67" s="42"/>
      <c r="CC67" s="42"/>
      <c r="CD67" s="42"/>
      <c r="CE67" s="42"/>
    </row>
    <row r="68" spans="2:83" ht="12" customHeight="1" x14ac:dyDescent="0.2">
      <c r="B68" s="45"/>
      <c r="C68" s="62" t="s">
        <v>174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/>
      <c r="P68" s="46">
        <v>0</v>
      </c>
      <c r="Q68" s="46">
        <v>0</v>
      </c>
      <c r="R68" s="46">
        <v>0</v>
      </c>
      <c r="S68" s="46">
        <v>0</v>
      </c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M68" s="43">
        <f t="shared" si="187"/>
        <v>0</v>
      </c>
      <c r="AN68" s="46">
        <f t="shared" si="188"/>
        <v>0</v>
      </c>
      <c r="AO68" s="46">
        <f t="shared" si="189"/>
        <v>0</v>
      </c>
      <c r="AP68" s="46">
        <f t="shared" si="190"/>
        <v>0</v>
      </c>
      <c r="AQ68" s="43">
        <f t="shared" si="191"/>
        <v>0</v>
      </c>
      <c r="AR68" s="46">
        <f t="shared" si="192"/>
        <v>0</v>
      </c>
      <c r="AS68" s="46">
        <f t="shared" si="193"/>
        <v>0</v>
      </c>
      <c r="AT68" s="46">
        <f t="shared" si="194"/>
        <v>0</v>
      </c>
      <c r="AU68" s="43">
        <f t="shared" si="195"/>
        <v>0</v>
      </c>
      <c r="AV68" s="46">
        <f t="shared" si="196"/>
        <v>0</v>
      </c>
      <c r="AW68" s="46">
        <f t="shared" si="197"/>
        <v>0</v>
      </c>
      <c r="AX68" s="46">
        <f t="shared" si="198"/>
        <v>0</v>
      </c>
      <c r="AY68" s="46">
        <f t="shared" si="199"/>
        <v>0</v>
      </c>
      <c r="AZ68" s="46">
        <f t="shared" si="200"/>
        <v>0</v>
      </c>
      <c r="BA68" s="46">
        <f t="shared" si="201"/>
        <v>0</v>
      </c>
      <c r="BB68" s="46">
        <f t="shared" si="202"/>
        <v>0</v>
      </c>
      <c r="BC68" s="46">
        <f t="shared" si="203"/>
        <v>0</v>
      </c>
      <c r="BD68" s="46">
        <f t="shared" si="204"/>
        <v>0</v>
      </c>
      <c r="BE68" s="46">
        <f t="shared" si="205"/>
        <v>0</v>
      </c>
      <c r="BF68" s="46">
        <f t="shared" si="206"/>
        <v>0</v>
      </c>
      <c r="BG68" s="46"/>
      <c r="BH68" s="46">
        <f t="shared" si="207"/>
        <v>0</v>
      </c>
      <c r="BI68" s="46">
        <f t="shared" si="208"/>
        <v>0</v>
      </c>
      <c r="BJ68" s="46">
        <f t="shared" si="209"/>
        <v>0</v>
      </c>
      <c r="BK68" s="46">
        <f t="shared" si="210"/>
        <v>0</v>
      </c>
      <c r="BL68" s="46">
        <f t="shared" si="211"/>
        <v>0</v>
      </c>
      <c r="BM68" s="46">
        <f t="shared" si="212"/>
        <v>0</v>
      </c>
      <c r="BN68" s="46">
        <f t="shared" si="213"/>
        <v>0</v>
      </c>
      <c r="BO68" s="46">
        <f t="shared" si="214"/>
        <v>0</v>
      </c>
      <c r="BP68" s="46">
        <f t="shared" si="215"/>
        <v>0</v>
      </c>
      <c r="BQ68" s="46">
        <f t="shared" si="216"/>
        <v>0</v>
      </c>
      <c r="BR68" s="46">
        <f t="shared" si="217"/>
        <v>0</v>
      </c>
      <c r="BS68" s="46">
        <f t="shared" si="218"/>
        <v>0</v>
      </c>
      <c r="BT68" s="46">
        <f t="shared" si="217"/>
        <v>0</v>
      </c>
      <c r="CB68" s="42"/>
      <c r="CC68" s="42"/>
      <c r="CD68" s="42"/>
      <c r="CE68" s="42"/>
    </row>
    <row r="69" spans="2:83" ht="12" customHeight="1" x14ac:dyDescent="0.2">
      <c r="B69" s="45"/>
      <c r="C69" s="62" t="s">
        <v>175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/>
      <c r="U69" s="46"/>
      <c r="V69" s="46">
        <v>0</v>
      </c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M69" s="43">
        <f t="shared" si="187"/>
        <v>0</v>
      </c>
      <c r="AN69" s="46">
        <f t="shared" si="188"/>
        <v>0</v>
      </c>
      <c r="AO69" s="46">
        <f t="shared" si="189"/>
        <v>0</v>
      </c>
      <c r="AP69" s="46">
        <f t="shared" si="190"/>
        <v>0</v>
      </c>
      <c r="AQ69" s="43">
        <f t="shared" si="191"/>
        <v>0</v>
      </c>
      <c r="AR69" s="46">
        <f t="shared" si="192"/>
        <v>0</v>
      </c>
      <c r="AS69" s="46">
        <f t="shared" si="193"/>
        <v>0</v>
      </c>
      <c r="AT69" s="46">
        <f t="shared" si="194"/>
        <v>0</v>
      </c>
      <c r="AU69" s="43">
        <f t="shared" si="195"/>
        <v>0</v>
      </c>
      <c r="AV69" s="46">
        <f t="shared" si="196"/>
        <v>0</v>
      </c>
      <c r="AW69" s="46">
        <f t="shared" si="197"/>
        <v>0</v>
      </c>
      <c r="AX69" s="46">
        <f t="shared" si="198"/>
        <v>0</v>
      </c>
      <c r="AY69" s="46">
        <f t="shared" si="199"/>
        <v>0</v>
      </c>
      <c r="AZ69" s="46">
        <f t="shared" si="200"/>
        <v>0</v>
      </c>
      <c r="BA69" s="46">
        <f t="shared" si="201"/>
        <v>0</v>
      </c>
      <c r="BB69" s="46">
        <f t="shared" si="202"/>
        <v>0</v>
      </c>
      <c r="BC69" s="46">
        <f t="shared" si="203"/>
        <v>0</v>
      </c>
      <c r="BD69" s="46">
        <f t="shared" si="204"/>
        <v>0</v>
      </c>
      <c r="BE69" s="46">
        <f t="shared" si="205"/>
        <v>0</v>
      </c>
      <c r="BF69" s="46">
        <f t="shared" si="206"/>
        <v>0</v>
      </c>
      <c r="BG69" s="46"/>
      <c r="BH69" s="46">
        <f t="shared" si="207"/>
        <v>0</v>
      </c>
      <c r="BI69" s="46">
        <f t="shared" si="208"/>
        <v>0</v>
      </c>
      <c r="BJ69" s="46">
        <f t="shared" si="209"/>
        <v>0</v>
      </c>
      <c r="BK69" s="46">
        <f t="shared" si="210"/>
        <v>0</v>
      </c>
      <c r="BL69" s="46">
        <f t="shared" si="211"/>
        <v>0</v>
      </c>
      <c r="BM69" s="46">
        <f t="shared" si="212"/>
        <v>0</v>
      </c>
      <c r="BN69" s="46">
        <f t="shared" si="213"/>
        <v>0</v>
      </c>
      <c r="BO69" s="46">
        <f t="shared" si="214"/>
        <v>0</v>
      </c>
      <c r="BP69" s="46">
        <f t="shared" si="215"/>
        <v>0</v>
      </c>
      <c r="BQ69" s="46">
        <f t="shared" si="216"/>
        <v>0</v>
      </c>
      <c r="BR69" s="46">
        <f t="shared" si="217"/>
        <v>0</v>
      </c>
      <c r="BS69" s="46">
        <f t="shared" si="218"/>
        <v>0</v>
      </c>
      <c r="BT69" s="46">
        <f t="shared" si="217"/>
        <v>0</v>
      </c>
      <c r="CB69" s="42"/>
      <c r="CC69" s="42"/>
    </row>
    <row r="70" spans="2:83" ht="12" customHeight="1" x14ac:dyDescent="0.2">
      <c r="B70" s="45"/>
      <c r="C70" s="62" t="s">
        <v>176</v>
      </c>
      <c r="D70" s="46"/>
      <c r="E70" s="46">
        <v>7296</v>
      </c>
      <c r="F70" s="46">
        <v>5700</v>
      </c>
      <c r="G70" s="46">
        <v>5983</v>
      </c>
      <c r="H70" s="46">
        <v>6112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3408</v>
      </c>
      <c r="O70" s="46">
        <v>0</v>
      </c>
      <c r="P70" s="46">
        <v>17542</v>
      </c>
      <c r="Q70" s="46">
        <v>18715</v>
      </c>
      <c r="R70" s="46">
        <v>60777</v>
      </c>
      <c r="S70" s="46">
        <v>58916</v>
      </c>
      <c r="T70" s="46">
        <v>13767</v>
      </c>
      <c r="U70" s="46">
        <v>27996</v>
      </c>
      <c r="V70" s="46">
        <v>21159</v>
      </c>
      <c r="W70" s="46">
        <v>21159</v>
      </c>
      <c r="X70" s="46">
        <v>0</v>
      </c>
      <c r="Y70" s="46">
        <v>70</v>
      </c>
      <c r="Z70" s="46">
        <v>17854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/>
      <c r="AJ70" s="46">
        <v>5916</v>
      </c>
      <c r="AK70" s="46">
        <v>482</v>
      </c>
      <c r="AM70" s="43">
        <f t="shared" si="187"/>
        <v>0</v>
      </c>
      <c r="AN70" s="46">
        <f t="shared" si="188"/>
        <v>7296</v>
      </c>
      <c r="AO70" s="46">
        <f t="shared" si="189"/>
        <v>-1596</v>
      </c>
      <c r="AP70" s="46">
        <f t="shared" si="190"/>
        <v>283</v>
      </c>
      <c r="AQ70" s="43">
        <f t="shared" si="191"/>
        <v>6112</v>
      </c>
      <c r="AR70" s="46">
        <f t="shared" si="192"/>
        <v>-6112</v>
      </c>
      <c r="AS70" s="46">
        <f t="shared" si="193"/>
        <v>0</v>
      </c>
      <c r="AT70" s="46">
        <f t="shared" si="194"/>
        <v>0</v>
      </c>
      <c r="AU70" s="43">
        <f t="shared" si="195"/>
        <v>0</v>
      </c>
      <c r="AV70" s="46">
        <f t="shared" si="196"/>
        <v>0</v>
      </c>
      <c r="AW70" s="46">
        <f t="shared" si="197"/>
        <v>3408</v>
      </c>
      <c r="AX70" s="46">
        <f t="shared" si="198"/>
        <v>-3408</v>
      </c>
      <c r="AY70" s="46">
        <f t="shared" si="199"/>
        <v>17542</v>
      </c>
      <c r="AZ70" s="46">
        <f t="shared" si="200"/>
        <v>1173</v>
      </c>
      <c r="BA70" s="46">
        <f t="shared" si="201"/>
        <v>42062</v>
      </c>
      <c r="BB70" s="46">
        <f t="shared" si="202"/>
        <v>-1861</v>
      </c>
      <c r="BC70" s="46">
        <f t="shared" si="203"/>
        <v>13767</v>
      </c>
      <c r="BD70" s="46">
        <f t="shared" si="204"/>
        <v>14229</v>
      </c>
      <c r="BE70" s="46">
        <f t="shared" si="205"/>
        <v>-6837</v>
      </c>
      <c r="BF70" s="46">
        <f t="shared" si="206"/>
        <v>0</v>
      </c>
      <c r="BG70" s="46">
        <v>0</v>
      </c>
      <c r="BH70" s="46">
        <f t="shared" si="207"/>
        <v>70</v>
      </c>
      <c r="BI70" s="46">
        <f t="shared" si="208"/>
        <v>17784</v>
      </c>
      <c r="BJ70" s="46">
        <f t="shared" si="209"/>
        <v>-17854</v>
      </c>
      <c r="BK70" s="46">
        <f t="shared" si="210"/>
        <v>0</v>
      </c>
      <c r="BL70" s="46">
        <f t="shared" si="211"/>
        <v>0</v>
      </c>
      <c r="BM70" s="46">
        <f t="shared" si="212"/>
        <v>0</v>
      </c>
      <c r="BN70" s="46">
        <f t="shared" si="213"/>
        <v>0</v>
      </c>
      <c r="BO70" s="46">
        <f t="shared" si="214"/>
        <v>0</v>
      </c>
      <c r="BP70" s="46">
        <f t="shared" si="215"/>
        <v>0</v>
      </c>
      <c r="BQ70" s="46">
        <f t="shared" si="216"/>
        <v>0</v>
      </c>
      <c r="BR70" s="46">
        <f t="shared" si="217"/>
        <v>0</v>
      </c>
      <c r="BS70" s="46">
        <f t="shared" si="218"/>
        <v>5916</v>
      </c>
      <c r="BT70" s="46">
        <f t="shared" si="217"/>
        <v>-5434</v>
      </c>
      <c r="CB70" s="42"/>
      <c r="CC70" s="42"/>
      <c r="CD70" s="42"/>
    </row>
    <row r="71" spans="2:83" ht="12" customHeight="1" x14ac:dyDescent="0.2">
      <c r="B71" s="45"/>
      <c r="C71" s="62" t="s">
        <v>177</v>
      </c>
      <c r="D71" s="46">
        <v>-3038</v>
      </c>
      <c r="E71" s="46">
        <v>-11250</v>
      </c>
      <c r="F71" s="46">
        <v>-20912</v>
      </c>
      <c r="G71" s="46">
        <v>-20912</v>
      </c>
      <c r="H71" s="46">
        <v>0</v>
      </c>
      <c r="I71" s="46">
        <v>-3124</v>
      </c>
      <c r="J71" s="46">
        <v>-9983</v>
      </c>
      <c r="K71" s="46">
        <v>-5285</v>
      </c>
      <c r="L71" s="46">
        <v>-8122</v>
      </c>
      <c r="M71" s="46">
        <v>-2862</v>
      </c>
      <c r="N71" s="46">
        <v>0</v>
      </c>
      <c r="O71" s="46">
        <v>-10356</v>
      </c>
      <c r="P71" s="46">
        <v>0</v>
      </c>
      <c r="Q71" s="46"/>
      <c r="R71" s="46">
        <v>-1000</v>
      </c>
      <c r="S71" s="46">
        <v>-4000</v>
      </c>
      <c r="T71" s="46">
        <v>-3000</v>
      </c>
      <c r="U71" s="46">
        <v>-18000</v>
      </c>
      <c r="V71" s="46">
        <v>-27192</v>
      </c>
      <c r="W71" s="46">
        <v>-53125</v>
      </c>
      <c r="X71" s="46">
        <v>-11796</v>
      </c>
      <c r="Y71" s="46">
        <v>-2055</v>
      </c>
      <c r="Z71" s="46">
        <v>-3048</v>
      </c>
      <c r="AA71" s="46">
        <v>-32648</v>
      </c>
      <c r="AB71" s="46">
        <v>-11792</v>
      </c>
      <c r="AC71" s="46">
        <v>-45408</v>
      </c>
      <c r="AD71" s="46">
        <v>-41654</v>
      </c>
      <c r="AE71" s="46">
        <v>-34759</v>
      </c>
      <c r="AF71" s="46">
        <v>-9536</v>
      </c>
      <c r="AG71" s="46">
        <v>-7750</v>
      </c>
      <c r="AH71" s="46">
        <v>-635</v>
      </c>
      <c r="AI71" s="46">
        <v>-4696</v>
      </c>
      <c r="AJ71" s="46"/>
      <c r="AK71" s="46">
        <v>0</v>
      </c>
      <c r="AM71" s="43">
        <f t="shared" si="187"/>
        <v>-3038</v>
      </c>
      <c r="AN71" s="46">
        <f t="shared" si="188"/>
        <v>-8212</v>
      </c>
      <c r="AO71" s="46">
        <f t="shared" si="189"/>
        <v>-9662</v>
      </c>
      <c r="AP71" s="46">
        <f t="shared" si="190"/>
        <v>0</v>
      </c>
      <c r="AQ71" s="43">
        <f t="shared" si="191"/>
        <v>0</v>
      </c>
      <c r="AR71" s="46">
        <f t="shared" si="192"/>
        <v>-3124</v>
      </c>
      <c r="AS71" s="46">
        <f t="shared" si="193"/>
        <v>-6859</v>
      </c>
      <c r="AT71" s="46">
        <f t="shared" si="194"/>
        <v>4698</v>
      </c>
      <c r="AU71" s="43">
        <f t="shared" si="195"/>
        <v>-8122</v>
      </c>
      <c r="AV71" s="46">
        <f t="shared" si="196"/>
        <v>5260</v>
      </c>
      <c r="AW71" s="46">
        <f t="shared" si="197"/>
        <v>2862</v>
      </c>
      <c r="AX71" s="46">
        <f t="shared" si="198"/>
        <v>-10356</v>
      </c>
      <c r="AY71" s="46">
        <f t="shared" si="199"/>
        <v>0</v>
      </c>
      <c r="AZ71" s="46">
        <f t="shared" si="200"/>
        <v>0</v>
      </c>
      <c r="BA71" s="46">
        <f t="shared" si="201"/>
        <v>-1000</v>
      </c>
      <c r="BB71" s="46">
        <f t="shared" si="202"/>
        <v>-3000</v>
      </c>
      <c r="BC71" s="46">
        <f t="shared" si="203"/>
        <v>-3000</v>
      </c>
      <c r="BD71" s="46">
        <f t="shared" si="204"/>
        <v>-15000</v>
      </c>
      <c r="BE71" s="46">
        <f t="shared" si="205"/>
        <v>-9192</v>
      </c>
      <c r="BF71" s="46">
        <f t="shared" si="206"/>
        <v>-25933</v>
      </c>
      <c r="BG71" s="46">
        <v>-11796</v>
      </c>
      <c r="BH71" s="46">
        <f t="shared" si="207"/>
        <v>9741</v>
      </c>
      <c r="BI71" s="46">
        <f t="shared" si="208"/>
        <v>-993</v>
      </c>
      <c r="BJ71" s="46">
        <f t="shared" si="209"/>
        <v>-29600</v>
      </c>
      <c r="BK71" s="46">
        <f t="shared" si="210"/>
        <v>-11792</v>
      </c>
      <c r="BL71" s="46">
        <f t="shared" si="211"/>
        <v>-33616</v>
      </c>
      <c r="BM71" s="46">
        <f t="shared" si="212"/>
        <v>3754</v>
      </c>
      <c r="BN71" s="46">
        <f t="shared" si="213"/>
        <v>6895</v>
      </c>
      <c r="BO71" s="46">
        <f t="shared" si="214"/>
        <v>-9536</v>
      </c>
      <c r="BP71" s="46">
        <f t="shared" si="215"/>
        <v>1786</v>
      </c>
      <c r="BQ71" s="46">
        <f t="shared" si="216"/>
        <v>7115</v>
      </c>
      <c r="BR71" s="46">
        <f t="shared" si="217"/>
        <v>-4061</v>
      </c>
      <c r="BS71" s="46">
        <f t="shared" si="218"/>
        <v>0</v>
      </c>
      <c r="BT71" s="46">
        <f t="shared" si="217"/>
        <v>0</v>
      </c>
      <c r="CB71" s="42"/>
      <c r="CC71" s="42"/>
      <c r="CD71" s="42"/>
    </row>
    <row r="72" spans="2:83" ht="12" customHeight="1" x14ac:dyDescent="0.2">
      <c r="B72" s="45"/>
      <c r="C72" s="62" t="s">
        <v>178</v>
      </c>
      <c r="D72" s="46">
        <v>-440</v>
      </c>
      <c r="E72" s="46">
        <v>-841</v>
      </c>
      <c r="F72" s="46">
        <v>-1213</v>
      </c>
      <c r="G72" s="46">
        <v>-1606</v>
      </c>
      <c r="H72" s="46">
        <v>-359</v>
      </c>
      <c r="I72" s="46">
        <v>-708</v>
      </c>
      <c r="J72" s="46">
        <v>-1053</v>
      </c>
      <c r="K72" s="46">
        <v>-1376</v>
      </c>
      <c r="L72" s="46">
        <v>-328</v>
      </c>
      <c r="M72" s="46">
        <v>-489</v>
      </c>
      <c r="N72" s="46">
        <v>-618</v>
      </c>
      <c r="O72" s="46">
        <v>-722</v>
      </c>
      <c r="P72" s="46">
        <v>-117</v>
      </c>
      <c r="Q72" s="46">
        <v>-275</v>
      </c>
      <c r="R72" s="46">
        <v>-472</v>
      </c>
      <c r="S72" s="46">
        <v>-992</v>
      </c>
      <c r="T72" s="46">
        <v>-1054</v>
      </c>
      <c r="U72" s="46">
        <v>-2992</v>
      </c>
      <c r="V72" s="46">
        <v>-4534</v>
      </c>
      <c r="W72" s="46">
        <v>-6682</v>
      </c>
      <c r="X72" s="46">
        <v>-1083</v>
      </c>
      <c r="Y72" s="46">
        <v>-2187</v>
      </c>
      <c r="Z72" s="46">
        <v>-3629</v>
      </c>
      <c r="AA72" s="46">
        <v>-4597</v>
      </c>
      <c r="AB72" s="46">
        <v>-499</v>
      </c>
      <c r="AC72" s="46">
        <v>-615</v>
      </c>
      <c r="AD72" s="46">
        <v>-669</v>
      </c>
      <c r="AE72" s="46">
        <v>-754</v>
      </c>
      <c r="AF72" s="46">
        <v>-23</v>
      </c>
      <c r="AG72" s="46">
        <v>-34</v>
      </c>
      <c r="AH72" s="46">
        <v>-91</v>
      </c>
      <c r="AI72" s="46">
        <v>-145</v>
      </c>
      <c r="AJ72" s="46">
        <v>-64</v>
      </c>
      <c r="AK72" s="46">
        <v>-120</v>
      </c>
      <c r="AM72" s="43">
        <f t="shared" si="187"/>
        <v>-440</v>
      </c>
      <c r="AN72" s="46">
        <f t="shared" si="188"/>
        <v>-401</v>
      </c>
      <c r="AO72" s="46">
        <f t="shared" si="189"/>
        <v>-372</v>
      </c>
      <c r="AP72" s="46">
        <f t="shared" si="190"/>
        <v>-393</v>
      </c>
      <c r="AQ72" s="43">
        <f t="shared" si="191"/>
        <v>-359</v>
      </c>
      <c r="AR72" s="46">
        <f t="shared" si="192"/>
        <v>-349</v>
      </c>
      <c r="AS72" s="46">
        <f t="shared" si="193"/>
        <v>-345</v>
      </c>
      <c r="AT72" s="46">
        <f t="shared" si="194"/>
        <v>-323</v>
      </c>
      <c r="AU72" s="43">
        <f t="shared" si="195"/>
        <v>-328</v>
      </c>
      <c r="AV72" s="46">
        <f t="shared" si="196"/>
        <v>-161</v>
      </c>
      <c r="AW72" s="46">
        <f t="shared" si="197"/>
        <v>-129</v>
      </c>
      <c r="AX72" s="46">
        <f t="shared" si="198"/>
        <v>-104</v>
      </c>
      <c r="AY72" s="46">
        <f t="shared" si="199"/>
        <v>-117</v>
      </c>
      <c r="AZ72" s="46">
        <f t="shared" si="200"/>
        <v>-158</v>
      </c>
      <c r="BA72" s="46">
        <f t="shared" si="201"/>
        <v>-197</v>
      </c>
      <c r="BB72" s="46">
        <f t="shared" si="202"/>
        <v>-520</v>
      </c>
      <c r="BC72" s="46">
        <f t="shared" si="203"/>
        <v>-1054</v>
      </c>
      <c r="BD72" s="46">
        <f t="shared" si="204"/>
        <v>-1938</v>
      </c>
      <c r="BE72" s="46">
        <f t="shared" si="205"/>
        <v>-1542</v>
      </c>
      <c r="BF72" s="46">
        <f t="shared" si="206"/>
        <v>-2148</v>
      </c>
      <c r="BG72" s="46">
        <v>-1083</v>
      </c>
      <c r="BH72" s="46">
        <f t="shared" si="207"/>
        <v>-1104</v>
      </c>
      <c r="BI72" s="46">
        <f t="shared" si="208"/>
        <v>-1442</v>
      </c>
      <c r="BJ72" s="46">
        <f t="shared" si="209"/>
        <v>-968</v>
      </c>
      <c r="BK72" s="46">
        <f t="shared" si="210"/>
        <v>-499</v>
      </c>
      <c r="BL72" s="46">
        <f t="shared" si="211"/>
        <v>-116</v>
      </c>
      <c r="BM72" s="46">
        <f t="shared" si="212"/>
        <v>-54</v>
      </c>
      <c r="BN72" s="46">
        <f t="shared" si="213"/>
        <v>-85</v>
      </c>
      <c r="BO72" s="46">
        <f t="shared" si="214"/>
        <v>-23</v>
      </c>
      <c r="BP72" s="46">
        <f t="shared" si="215"/>
        <v>-11</v>
      </c>
      <c r="BQ72" s="46">
        <f t="shared" si="216"/>
        <v>-57</v>
      </c>
      <c r="BR72" s="46">
        <f t="shared" si="217"/>
        <v>-54</v>
      </c>
      <c r="BS72" s="46">
        <f t="shared" si="218"/>
        <v>-64</v>
      </c>
      <c r="BT72" s="46">
        <f t="shared" si="217"/>
        <v>-56</v>
      </c>
      <c r="CB72" s="42"/>
      <c r="CC72" s="42"/>
      <c r="CD72" s="42"/>
    </row>
    <row r="73" spans="2:83" ht="12" customHeight="1" x14ac:dyDescent="0.2">
      <c r="B73" s="45"/>
      <c r="C73" s="62" t="s">
        <v>179</v>
      </c>
      <c r="D73" s="46">
        <v>0</v>
      </c>
      <c r="E73" s="46">
        <v>-28139</v>
      </c>
      <c r="F73" s="46">
        <v>-28139</v>
      </c>
      <c r="G73" s="46">
        <v>-41310</v>
      </c>
      <c r="H73" s="46">
        <v>0</v>
      </c>
      <c r="I73" s="46">
        <v>-29575</v>
      </c>
      <c r="J73" s="46">
        <v>-29575</v>
      </c>
      <c r="K73" s="46">
        <v>-44342</v>
      </c>
      <c r="L73" s="46">
        <v>0</v>
      </c>
      <c r="M73" s="46">
        <v>0</v>
      </c>
      <c r="N73" s="46">
        <v>-21324</v>
      </c>
      <c r="O73" s="46">
        <v>-36081</v>
      </c>
      <c r="P73" s="46">
        <v>0</v>
      </c>
      <c r="Q73" s="46"/>
      <c r="R73" s="46">
        <v>-24583</v>
      </c>
      <c r="S73" s="46">
        <v>-24583</v>
      </c>
      <c r="T73" s="46">
        <v>-9823</v>
      </c>
      <c r="U73" s="46">
        <v>-9823</v>
      </c>
      <c r="V73" s="46">
        <v>-16353</v>
      </c>
      <c r="W73" s="46">
        <v>-16353</v>
      </c>
      <c r="X73" s="46">
        <v>0</v>
      </c>
      <c r="Y73" s="46">
        <v>0</v>
      </c>
      <c r="Z73" s="46">
        <v>-9794</v>
      </c>
      <c r="AA73" s="46">
        <v>-16324</v>
      </c>
      <c r="AB73" s="46">
        <v>0</v>
      </c>
      <c r="AC73" s="46">
        <v>0</v>
      </c>
      <c r="AD73" s="46">
        <v>-9794</v>
      </c>
      <c r="AE73" s="46">
        <v>-19588</v>
      </c>
      <c r="AF73" s="46">
        <v>0</v>
      </c>
      <c r="AG73" s="46"/>
      <c r="AH73" s="46">
        <v>-19588</v>
      </c>
      <c r="AI73" s="46">
        <v>-19588</v>
      </c>
      <c r="AJ73" s="46"/>
      <c r="AK73" s="46"/>
      <c r="AM73" s="43">
        <f t="shared" si="187"/>
        <v>0</v>
      </c>
      <c r="AN73" s="46">
        <f t="shared" si="188"/>
        <v>-28139</v>
      </c>
      <c r="AO73" s="46">
        <f t="shared" si="189"/>
        <v>0</v>
      </c>
      <c r="AP73" s="46">
        <f t="shared" si="190"/>
        <v>-13171</v>
      </c>
      <c r="AQ73" s="43">
        <f t="shared" si="191"/>
        <v>0</v>
      </c>
      <c r="AR73" s="46">
        <f t="shared" si="192"/>
        <v>-29575</v>
      </c>
      <c r="AS73" s="46">
        <f t="shared" si="193"/>
        <v>0</v>
      </c>
      <c r="AT73" s="46">
        <f t="shared" si="194"/>
        <v>-14767</v>
      </c>
      <c r="AU73" s="43">
        <f t="shared" si="195"/>
        <v>0</v>
      </c>
      <c r="AV73" s="46">
        <f t="shared" si="196"/>
        <v>0</v>
      </c>
      <c r="AW73" s="46">
        <f t="shared" si="197"/>
        <v>-21324</v>
      </c>
      <c r="AX73" s="46">
        <f t="shared" si="198"/>
        <v>-14757</v>
      </c>
      <c r="AY73" s="46">
        <f t="shared" si="199"/>
        <v>0</v>
      </c>
      <c r="AZ73" s="46">
        <f t="shared" si="200"/>
        <v>0</v>
      </c>
      <c r="BA73" s="46">
        <f t="shared" si="201"/>
        <v>-24583</v>
      </c>
      <c r="BB73" s="46">
        <f t="shared" si="202"/>
        <v>0</v>
      </c>
      <c r="BC73" s="46">
        <f t="shared" si="203"/>
        <v>-9823</v>
      </c>
      <c r="BD73" s="46">
        <f t="shared" si="204"/>
        <v>0</v>
      </c>
      <c r="BE73" s="46">
        <f t="shared" si="205"/>
        <v>-6530</v>
      </c>
      <c r="BF73" s="46">
        <f t="shared" si="206"/>
        <v>0</v>
      </c>
      <c r="BG73" s="46">
        <v>0</v>
      </c>
      <c r="BH73" s="46">
        <f t="shared" si="207"/>
        <v>0</v>
      </c>
      <c r="BI73" s="46">
        <f t="shared" si="208"/>
        <v>-9794</v>
      </c>
      <c r="BJ73" s="46">
        <f t="shared" si="209"/>
        <v>-6530</v>
      </c>
      <c r="BK73" s="46">
        <f t="shared" si="210"/>
        <v>0</v>
      </c>
      <c r="BL73" s="46">
        <f t="shared" si="211"/>
        <v>0</v>
      </c>
      <c r="BM73" s="46">
        <f t="shared" si="212"/>
        <v>-9794</v>
      </c>
      <c r="BN73" s="46">
        <f t="shared" si="213"/>
        <v>-9794</v>
      </c>
      <c r="BO73" s="46">
        <f t="shared" si="214"/>
        <v>0</v>
      </c>
      <c r="BP73" s="46">
        <f t="shared" si="215"/>
        <v>0</v>
      </c>
      <c r="BQ73" s="46">
        <f t="shared" si="216"/>
        <v>-19588</v>
      </c>
      <c r="BR73" s="46">
        <f t="shared" si="217"/>
        <v>0</v>
      </c>
      <c r="BS73" s="46">
        <f t="shared" si="218"/>
        <v>0</v>
      </c>
      <c r="BT73" s="46">
        <f t="shared" si="217"/>
        <v>0</v>
      </c>
      <c r="CB73" s="42"/>
      <c r="CC73" s="42"/>
    </row>
    <row r="74" spans="2:83" ht="12" customHeight="1" x14ac:dyDescent="0.2">
      <c r="B74" s="45"/>
      <c r="C74" s="62" t="s">
        <v>180</v>
      </c>
      <c r="D74" s="46">
        <v>-272</v>
      </c>
      <c r="E74" s="46">
        <v>-545</v>
      </c>
      <c r="F74" s="46">
        <v>-755</v>
      </c>
      <c r="G74" s="46">
        <v>-977</v>
      </c>
      <c r="H74" s="46">
        <v>-327</v>
      </c>
      <c r="I74" s="46">
        <v>-697</v>
      </c>
      <c r="J74" s="46">
        <v>-1075</v>
      </c>
      <c r="K74" s="46">
        <v>-2825</v>
      </c>
      <c r="L74" s="46">
        <v>-339</v>
      </c>
      <c r="M74" s="46">
        <v>-723</v>
      </c>
      <c r="N74" s="46">
        <v>-1049</v>
      </c>
      <c r="O74" s="46">
        <v>-1408</v>
      </c>
      <c r="P74" s="46">
        <v>-422</v>
      </c>
      <c r="Q74" s="46">
        <v>-752</v>
      </c>
      <c r="R74" s="46">
        <v>-1111</v>
      </c>
      <c r="S74" s="46">
        <v>-1591</v>
      </c>
      <c r="T74" s="46">
        <v>-605</v>
      </c>
      <c r="U74" s="46">
        <v>-1387</v>
      </c>
      <c r="V74" s="46">
        <v>-1970</v>
      </c>
      <c r="W74" s="46">
        <v>-2554</v>
      </c>
      <c r="X74" s="46">
        <v>-575</v>
      </c>
      <c r="Y74" s="46">
        <v>-1169</v>
      </c>
      <c r="Z74" s="46">
        <v>-1825</v>
      </c>
      <c r="AA74" s="46">
        <v>-2594</v>
      </c>
      <c r="AB74" s="46">
        <v>-834</v>
      </c>
      <c r="AC74" s="46">
        <v>-1705</v>
      </c>
      <c r="AD74" s="46">
        <v>-2696</v>
      </c>
      <c r="AE74" s="46">
        <v>-3969</v>
      </c>
      <c r="AF74" s="46">
        <v>-1099</v>
      </c>
      <c r="AG74" s="46">
        <v>-2230</v>
      </c>
      <c r="AH74" s="46">
        <v>-3316</v>
      </c>
      <c r="AI74" s="46">
        <v>-4407</v>
      </c>
      <c r="AJ74" s="46">
        <v>-1076</v>
      </c>
      <c r="AK74" s="46">
        <v>-2274</v>
      </c>
      <c r="AM74" s="43">
        <f t="shared" si="187"/>
        <v>-272</v>
      </c>
      <c r="AN74" s="46">
        <f t="shared" si="188"/>
        <v>-273</v>
      </c>
      <c r="AO74" s="46">
        <f t="shared" si="189"/>
        <v>-210</v>
      </c>
      <c r="AP74" s="46">
        <f t="shared" si="190"/>
        <v>-222</v>
      </c>
      <c r="AQ74" s="43">
        <f t="shared" si="191"/>
        <v>-327</v>
      </c>
      <c r="AR74" s="46">
        <f t="shared" si="192"/>
        <v>-370</v>
      </c>
      <c r="AS74" s="46">
        <f t="shared" si="193"/>
        <v>-378</v>
      </c>
      <c r="AT74" s="46">
        <f t="shared" si="194"/>
        <v>-1750</v>
      </c>
      <c r="AU74" s="43">
        <f t="shared" si="195"/>
        <v>-339</v>
      </c>
      <c r="AV74" s="46">
        <f t="shared" si="196"/>
        <v>-384</v>
      </c>
      <c r="AW74" s="46">
        <f t="shared" si="197"/>
        <v>-326</v>
      </c>
      <c r="AX74" s="46">
        <f t="shared" si="198"/>
        <v>-359</v>
      </c>
      <c r="AY74" s="46">
        <f t="shared" si="199"/>
        <v>-422</v>
      </c>
      <c r="AZ74" s="46">
        <f t="shared" si="200"/>
        <v>-330</v>
      </c>
      <c r="BA74" s="46">
        <f t="shared" si="201"/>
        <v>-359</v>
      </c>
      <c r="BB74" s="46">
        <f t="shared" si="202"/>
        <v>-480</v>
      </c>
      <c r="BC74" s="46">
        <f t="shared" si="203"/>
        <v>-605</v>
      </c>
      <c r="BD74" s="46">
        <f t="shared" si="204"/>
        <v>-782</v>
      </c>
      <c r="BE74" s="46">
        <f t="shared" si="205"/>
        <v>-583</v>
      </c>
      <c r="BF74" s="46">
        <f t="shared" si="206"/>
        <v>-584</v>
      </c>
      <c r="BG74" s="46">
        <v>-575</v>
      </c>
      <c r="BH74" s="46">
        <f t="shared" si="207"/>
        <v>-594</v>
      </c>
      <c r="BI74" s="46">
        <f t="shared" si="208"/>
        <v>-656</v>
      </c>
      <c r="BJ74" s="46">
        <f t="shared" si="209"/>
        <v>-769</v>
      </c>
      <c r="BK74" s="46">
        <f t="shared" si="210"/>
        <v>-834</v>
      </c>
      <c r="BL74" s="46">
        <f t="shared" si="211"/>
        <v>-871</v>
      </c>
      <c r="BM74" s="46">
        <f t="shared" si="212"/>
        <v>-991</v>
      </c>
      <c r="BN74" s="46">
        <f t="shared" si="213"/>
        <v>-1273</v>
      </c>
      <c r="BO74" s="46">
        <f t="shared" si="214"/>
        <v>-1099</v>
      </c>
      <c r="BP74" s="46">
        <f t="shared" si="215"/>
        <v>-1131</v>
      </c>
      <c r="BQ74" s="46">
        <f t="shared" si="216"/>
        <v>-1086</v>
      </c>
      <c r="BR74" s="46">
        <f t="shared" si="217"/>
        <v>-1091</v>
      </c>
      <c r="BS74" s="46">
        <f t="shared" si="218"/>
        <v>-1076</v>
      </c>
      <c r="BT74" s="46">
        <f t="shared" si="217"/>
        <v>-1198</v>
      </c>
      <c r="CB74" s="42"/>
    </row>
    <row r="75" spans="2:83" ht="12" customHeight="1" x14ac:dyDescent="0.2">
      <c r="B75" s="45"/>
      <c r="C75" s="62" t="s">
        <v>168</v>
      </c>
      <c r="D75" s="46">
        <v>-30</v>
      </c>
      <c r="E75" s="46">
        <v>-95</v>
      </c>
      <c r="F75" s="46">
        <v>-193</v>
      </c>
      <c r="G75" s="46">
        <v>-230</v>
      </c>
      <c r="H75" s="46">
        <v>-84</v>
      </c>
      <c r="I75" s="46">
        <v>-168</v>
      </c>
      <c r="J75" s="46">
        <v>-259</v>
      </c>
      <c r="K75" s="46">
        <v>-318</v>
      </c>
      <c r="L75" s="46">
        <v>-78</v>
      </c>
      <c r="M75" s="46">
        <v>-135</v>
      </c>
      <c r="N75" s="46">
        <v>-265</v>
      </c>
      <c r="O75" s="46">
        <v>-314</v>
      </c>
      <c r="P75" s="46">
        <v>-136</v>
      </c>
      <c r="Q75" s="46">
        <v>-183</v>
      </c>
      <c r="R75" s="46">
        <v>-252</v>
      </c>
      <c r="S75" s="46">
        <v>-334</v>
      </c>
      <c r="T75" s="46">
        <v>-204</v>
      </c>
      <c r="U75" s="46">
        <v>-448</v>
      </c>
      <c r="V75" s="46">
        <v>-583</v>
      </c>
      <c r="W75" s="46">
        <v>-615</v>
      </c>
      <c r="X75" s="46">
        <v>-85</v>
      </c>
      <c r="Y75" s="46">
        <v>-195</v>
      </c>
      <c r="Z75" s="46">
        <v>-293</v>
      </c>
      <c r="AA75" s="46">
        <v>-432</v>
      </c>
      <c r="AB75" s="46">
        <v>-132</v>
      </c>
      <c r="AC75" s="46">
        <v>-274</v>
      </c>
      <c r="AD75" s="46">
        <v>-424</v>
      </c>
      <c r="AE75" s="46">
        <v>-570</v>
      </c>
      <c r="AF75" s="46">
        <v>-260</v>
      </c>
      <c r="AG75" s="46">
        <v>-539</v>
      </c>
      <c r="AH75" s="46">
        <v>-689</v>
      </c>
      <c r="AI75" s="46">
        <v>-834</v>
      </c>
      <c r="AJ75" s="46">
        <v>-286</v>
      </c>
      <c r="AK75" s="46">
        <v>-406</v>
      </c>
      <c r="AM75" s="43">
        <f t="shared" si="187"/>
        <v>-30</v>
      </c>
      <c r="AN75" s="46">
        <f t="shared" si="188"/>
        <v>-65</v>
      </c>
      <c r="AO75" s="46">
        <f t="shared" si="189"/>
        <v>-98</v>
      </c>
      <c r="AP75" s="46">
        <f t="shared" si="190"/>
        <v>-37</v>
      </c>
      <c r="AQ75" s="43">
        <f t="shared" si="191"/>
        <v>-84</v>
      </c>
      <c r="AR75" s="46">
        <f t="shared" si="192"/>
        <v>-84</v>
      </c>
      <c r="AS75" s="46">
        <f t="shared" si="193"/>
        <v>-91</v>
      </c>
      <c r="AT75" s="46">
        <f t="shared" si="194"/>
        <v>-59</v>
      </c>
      <c r="AU75" s="43">
        <f t="shared" si="195"/>
        <v>-78</v>
      </c>
      <c r="AV75" s="46">
        <f t="shared" si="196"/>
        <v>-57</v>
      </c>
      <c r="AW75" s="46">
        <f t="shared" si="197"/>
        <v>-130</v>
      </c>
      <c r="AX75" s="46">
        <f t="shared" si="198"/>
        <v>-49</v>
      </c>
      <c r="AY75" s="46">
        <f t="shared" si="199"/>
        <v>-136</v>
      </c>
      <c r="AZ75" s="46">
        <f t="shared" si="200"/>
        <v>-47</v>
      </c>
      <c r="BA75" s="46">
        <f t="shared" si="201"/>
        <v>-69</v>
      </c>
      <c r="BB75" s="46">
        <f t="shared" si="202"/>
        <v>-82</v>
      </c>
      <c r="BC75" s="46">
        <f t="shared" si="203"/>
        <v>-204</v>
      </c>
      <c r="BD75" s="46">
        <f t="shared" si="204"/>
        <v>-244</v>
      </c>
      <c r="BE75" s="46">
        <f t="shared" si="205"/>
        <v>-135</v>
      </c>
      <c r="BF75" s="46">
        <f t="shared" si="206"/>
        <v>-32</v>
      </c>
      <c r="BG75" s="46">
        <v>-85</v>
      </c>
      <c r="BH75" s="46">
        <f t="shared" si="207"/>
        <v>-110</v>
      </c>
      <c r="BI75" s="46">
        <f t="shared" si="208"/>
        <v>-98</v>
      </c>
      <c r="BJ75" s="46">
        <f t="shared" si="209"/>
        <v>-139</v>
      </c>
      <c r="BK75" s="46">
        <f t="shared" si="210"/>
        <v>-132</v>
      </c>
      <c r="BL75" s="46">
        <f t="shared" si="211"/>
        <v>-142</v>
      </c>
      <c r="BM75" s="46">
        <f t="shared" si="212"/>
        <v>-150</v>
      </c>
      <c r="BN75" s="46">
        <f t="shared" si="213"/>
        <v>-146</v>
      </c>
      <c r="BO75" s="46">
        <f t="shared" si="214"/>
        <v>-260</v>
      </c>
      <c r="BP75" s="46">
        <f t="shared" si="215"/>
        <v>-279</v>
      </c>
      <c r="BQ75" s="46">
        <f t="shared" si="216"/>
        <v>-150</v>
      </c>
      <c r="BR75" s="46">
        <f t="shared" si="217"/>
        <v>-145</v>
      </c>
      <c r="BS75" s="46">
        <f t="shared" si="218"/>
        <v>-286</v>
      </c>
      <c r="BT75" s="46">
        <f t="shared" si="217"/>
        <v>-120</v>
      </c>
      <c r="CB75" s="42"/>
      <c r="CC75" s="42"/>
    </row>
    <row r="76" spans="2:83" ht="12" customHeight="1" x14ac:dyDescent="0.2">
      <c r="B76" s="156" t="s">
        <v>181</v>
      </c>
      <c r="C76" s="157"/>
      <c r="D76" s="64">
        <f t="shared" ref="D76:G76" si="219">SUM(D65:D75)</f>
        <v>-3780</v>
      </c>
      <c r="E76" s="64">
        <f t="shared" si="219"/>
        <v>-33845</v>
      </c>
      <c r="F76" s="64">
        <f t="shared" si="219"/>
        <v>-48601</v>
      </c>
      <c r="G76" s="64">
        <f t="shared" si="219"/>
        <v>-63801</v>
      </c>
      <c r="H76" s="64">
        <f t="shared" ref="H76:I76" si="220">SUM(H65:H75)</f>
        <v>4043</v>
      </c>
      <c r="I76" s="64">
        <f t="shared" si="220"/>
        <v>-35792</v>
      </c>
      <c r="J76" s="64">
        <f>SUM(J65:J75)</f>
        <v>-44196</v>
      </c>
      <c r="K76" s="64">
        <f t="shared" ref="K76:O76" si="221">SUM(K65:K75)</f>
        <v>-56697</v>
      </c>
      <c r="L76" s="64">
        <f t="shared" si="221"/>
        <v>-9047</v>
      </c>
      <c r="M76" s="64">
        <f t="shared" si="221"/>
        <v>-4389</v>
      </c>
      <c r="N76" s="64">
        <f t="shared" si="221"/>
        <v>-20107</v>
      </c>
      <c r="O76" s="64">
        <f t="shared" si="221"/>
        <v>-49360</v>
      </c>
      <c r="P76" s="64">
        <f t="shared" ref="P76:Q76" si="222">SUM(P65:P75)</f>
        <v>16628</v>
      </c>
      <c r="Q76" s="64">
        <f t="shared" si="222"/>
        <v>17144</v>
      </c>
      <c r="R76" s="64">
        <f t="shared" ref="R76:S76" si="223">SUM(R65:R75)</f>
        <v>32998</v>
      </c>
      <c r="S76" s="64">
        <f t="shared" si="223"/>
        <v>26606</v>
      </c>
      <c r="T76" s="64">
        <f t="shared" ref="T76:U76" si="224">SUM(T65:T75)</f>
        <v>-2102</v>
      </c>
      <c r="U76" s="64">
        <f t="shared" si="224"/>
        <v>-6604</v>
      </c>
      <c r="V76" s="64">
        <f t="shared" ref="V76:W76" si="225">SUM(V65:V75)</f>
        <v>-31424</v>
      </c>
      <c r="W76" s="64">
        <f t="shared" si="225"/>
        <v>-60120</v>
      </c>
      <c r="X76" s="64">
        <f t="shared" ref="X76:Y76" si="226">SUM(X65:X75)</f>
        <v>-13539</v>
      </c>
      <c r="Y76" s="64">
        <f t="shared" si="226"/>
        <v>-5536</v>
      </c>
      <c r="Z76" s="64">
        <f t="shared" ref="Z76:AA76" si="227">SUM(Z65:Z75)</f>
        <v>-735</v>
      </c>
      <c r="AA76" s="64">
        <f t="shared" si="227"/>
        <v>-56595</v>
      </c>
      <c r="AB76" s="64">
        <f t="shared" ref="AB76:AC76" si="228">SUM(AB65:AB75)</f>
        <v>-13257</v>
      </c>
      <c r="AC76" s="64">
        <f t="shared" si="228"/>
        <v>-48002</v>
      </c>
      <c r="AD76" s="64">
        <f t="shared" ref="AD76:AE76" si="229">SUM(AD65:AD75)</f>
        <v>-55237</v>
      </c>
      <c r="AE76" s="64">
        <f t="shared" si="229"/>
        <v>-59640</v>
      </c>
      <c r="AF76" s="64">
        <f t="shared" ref="AF76:AG76" si="230">SUM(AF65:AF75)</f>
        <v>-10918</v>
      </c>
      <c r="AG76" s="64">
        <f t="shared" si="230"/>
        <v>-10553</v>
      </c>
      <c r="AH76" s="64">
        <f t="shared" ref="AH76:AI76" si="231">SUM(AH65:AH75)</f>
        <v>-24697</v>
      </c>
      <c r="AI76" s="64">
        <f t="shared" si="231"/>
        <v>-30432</v>
      </c>
      <c r="AJ76" s="64">
        <f t="shared" ref="AJ76:AK76" si="232">SUM(AJ65:AJ75)</f>
        <v>4279</v>
      </c>
      <c r="AK76" s="64">
        <f t="shared" si="232"/>
        <v>-2529</v>
      </c>
      <c r="AM76" s="64">
        <f t="shared" ref="AM76:AR76" si="233">SUM(AM65:AM75)</f>
        <v>-3780</v>
      </c>
      <c r="AN76" s="64">
        <f t="shared" si="233"/>
        <v>-30065</v>
      </c>
      <c r="AO76" s="64">
        <f t="shared" si="233"/>
        <v>-14756</v>
      </c>
      <c r="AP76" s="64">
        <f t="shared" si="233"/>
        <v>-15200</v>
      </c>
      <c r="AQ76" s="64">
        <f t="shared" si="233"/>
        <v>4043</v>
      </c>
      <c r="AR76" s="64">
        <f t="shared" si="233"/>
        <v>-39835</v>
      </c>
      <c r="AS76" s="64">
        <f>SUM(AS65:AS75)</f>
        <v>-8404</v>
      </c>
      <c r="AT76" s="64">
        <f t="shared" ref="AT76:AX76" si="234">SUM(AT65:AT75)</f>
        <v>-12501</v>
      </c>
      <c r="AU76" s="64">
        <f t="shared" si="234"/>
        <v>-9047</v>
      </c>
      <c r="AV76" s="64">
        <f t="shared" si="234"/>
        <v>4658</v>
      </c>
      <c r="AW76" s="64">
        <f t="shared" si="234"/>
        <v>-15718</v>
      </c>
      <c r="AX76" s="64">
        <f t="shared" si="234"/>
        <v>-29253</v>
      </c>
      <c r="AY76" s="64">
        <f t="shared" ref="AY76:AZ76" si="235">SUM(AY65:AY75)</f>
        <v>16628</v>
      </c>
      <c r="AZ76" s="64">
        <f t="shared" si="235"/>
        <v>516</v>
      </c>
      <c r="BA76" s="64">
        <f t="shared" ref="BA76:BD76" si="236">SUM(BA65:BA75)</f>
        <v>15854</v>
      </c>
      <c r="BB76" s="64">
        <f t="shared" si="236"/>
        <v>-6392</v>
      </c>
      <c r="BC76" s="64">
        <f t="shared" si="236"/>
        <v>-2102</v>
      </c>
      <c r="BD76" s="64">
        <f t="shared" si="236"/>
        <v>-4502</v>
      </c>
      <c r="BE76" s="64">
        <f t="shared" ref="BE76:BF76" si="237">SUM(BE65:BE75)</f>
        <v>-24820</v>
      </c>
      <c r="BF76" s="64">
        <f t="shared" si="237"/>
        <v>-28696</v>
      </c>
      <c r="BG76" s="64">
        <f t="shared" ref="BG76:BH76" si="238">SUM(BG65:BG75)</f>
        <v>-13539</v>
      </c>
      <c r="BH76" s="64">
        <f t="shared" si="238"/>
        <v>8003</v>
      </c>
      <c r="BI76" s="64">
        <f t="shared" ref="BI76:BJ76" si="239">SUM(BI65:BI75)</f>
        <v>4801</v>
      </c>
      <c r="BJ76" s="64">
        <f t="shared" si="239"/>
        <v>-55860</v>
      </c>
      <c r="BK76" s="64">
        <f t="shared" ref="BK76:BL76" si="240">SUM(BK65:BK75)</f>
        <v>-13257</v>
      </c>
      <c r="BL76" s="64">
        <f t="shared" si="240"/>
        <v>-34745</v>
      </c>
      <c r="BM76" s="64">
        <f t="shared" ref="BM76:BO76" si="241">SUM(BM65:BM75)</f>
        <v>-7235</v>
      </c>
      <c r="BN76" s="64">
        <f t="shared" si="241"/>
        <v>-4403</v>
      </c>
      <c r="BO76" s="64">
        <f t="shared" si="241"/>
        <v>-10918</v>
      </c>
      <c r="BP76" s="64">
        <f t="shared" ref="BP76:BQ76" si="242">SUM(BP65:BP75)</f>
        <v>365</v>
      </c>
      <c r="BQ76" s="64">
        <f t="shared" si="242"/>
        <v>-14144</v>
      </c>
      <c r="BR76" s="64">
        <f t="shared" ref="BR76:BS76" si="243">SUM(BR65:BR75)</f>
        <v>-5735</v>
      </c>
      <c r="BS76" s="64">
        <f t="shared" si="243"/>
        <v>4279</v>
      </c>
      <c r="BT76" s="64">
        <f t="shared" ref="BT76" si="244">SUM(BT65:BT75)</f>
        <v>-6808</v>
      </c>
      <c r="CB76" s="42"/>
      <c r="CC76" s="42"/>
    </row>
    <row r="77" spans="2:83" ht="12" customHeight="1" x14ac:dyDescent="0.2">
      <c r="B77" s="156" t="s">
        <v>182</v>
      </c>
      <c r="C77" s="157"/>
      <c r="D77" s="64">
        <f t="shared" ref="D77:G77" si="245">SUM(D42,D63,D76)</f>
        <v>-1650</v>
      </c>
      <c r="E77" s="64">
        <f t="shared" si="245"/>
        <v>-1200</v>
      </c>
      <c r="F77" s="64">
        <f t="shared" si="245"/>
        <v>344</v>
      </c>
      <c r="G77" s="64">
        <f t="shared" si="245"/>
        <v>-1595</v>
      </c>
      <c r="H77" s="64">
        <f t="shared" ref="H77:I77" si="246">SUM(H42,H63,H76)</f>
        <v>1</v>
      </c>
      <c r="I77" s="64">
        <f t="shared" si="246"/>
        <v>1282</v>
      </c>
      <c r="J77" s="64">
        <f>SUM(J42,J63,J76)</f>
        <v>1243</v>
      </c>
      <c r="K77" s="64">
        <f t="shared" ref="K77:O77" si="247">SUM(K42,K63,K76)</f>
        <v>2371</v>
      </c>
      <c r="L77" s="64">
        <f t="shared" si="247"/>
        <v>4018</v>
      </c>
      <c r="M77" s="64">
        <f t="shared" si="247"/>
        <v>3974</v>
      </c>
      <c r="N77" s="64">
        <f t="shared" si="247"/>
        <v>-1971</v>
      </c>
      <c r="O77" s="64">
        <f t="shared" si="247"/>
        <v>286</v>
      </c>
      <c r="P77" s="64">
        <f t="shared" ref="P77:Q77" si="248">SUM(P42,P63,P76)</f>
        <v>135</v>
      </c>
      <c r="Q77" s="64">
        <f t="shared" si="248"/>
        <v>-2321</v>
      </c>
      <c r="R77" s="64">
        <f t="shared" ref="R77:S77" si="249">SUM(R42,R63,R76)</f>
        <v>-1936</v>
      </c>
      <c r="S77" s="64">
        <f t="shared" si="249"/>
        <v>-2081</v>
      </c>
      <c r="T77" s="64">
        <f t="shared" ref="T77:U77" si="250">SUM(T42,T63,T76)</f>
        <v>-394</v>
      </c>
      <c r="U77" s="64">
        <f t="shared" si="250"/>
        <v>-1941</v>
      </c>
      <c r="V77" s="64">
        <f t="shared" ref="V77:W77" si="251">SUM(V42,V63,V76)</f>
        <v>-704</v>
      </c>
      <c r="W77" s="64">
        <f t="shared" si="251"/>
        <v>-504</v>
      </c>
      <c r="X77" s="64">
        <f t="shared" ref="X77:Y77" si="252">SUM(X42,X63,X76)</f>
        <v>-940</v>
      </c>
      <c r="Y77" s="64">
        <f t="shared" si="252"/>
        <v>-1286</v>
      </c>
      <c r="Z77" s="64">
        <f t="shared" ref="Z77:AA77" si="253">SUM(Z42,Z63,Z76)</f>
        <v>1136</v>
      </c>
      <c r="AA77" s="64">
        <f t="shared" si="253"/>
        <v>1395</v>
      </c>
      <c r="AB77" s="64">
        <f t="shared" ref="AB77:AC77" si="254">SUM(AB42,AB63,AB76)</f>
        <v>-1853</v>
      </c>
      <c r="AC77" s="64">
        <f t="shared" si="254"/>
        <v>5116</v>
      </c>
      <c r="AD77" s="64">
        <f t="shared" ref="AD77:AE77" si="255">SUM(AD42,AD63,AD76)</f>
        <v>1584</v>
      </c>
      <c r="AE77" s="64">
        <f t="shared" si="255"/>
        <v>-1258</v>
      </c>
      <c r="AF77" s="64">
        <f t="shared" ref="AF77:AG77" si="256">SUM(AF42,AF63,AF76)</f>
        <v>3023</v>
      </c>
      <c r="AG77" s="64">
        <f t="shared" si="256"/>
        <v>19456</v>
      </c>
      <c r="AH77" s="64">
        <f t="shared" ref="AH77:AI77" si="257">SUM(AH42,AH63,AH76)</f>
        <v>9855</v>
      </c>
      <c r="AI77" s="64">
        <f t="shared" si="257"/>
        <v>7890</v>
      </c>
      <c r="AJ77" s="64">
        <f t="shared" ref="AJ77:AK77" si="258">SUM(AJ42,AJ63,AJ76)</f>
        <v>-5919</v>
      </c>
      <c r="AK77" s="64">
        <f t="shared" si="258"/>
        <v>26088</v>
      </c>
      <c r="AM77" s="64">
        <f t="shared" ref="AM77:AR77" si="259">SUM(AM42,AM63,AM76)</f>
        <v>-1650</v>
      </c>
      <c r="AN77" s="64">
        <f t="shared" si="259"/>
        <v>450</v>
      </c>
      <c r="AO77" s="64">
        <f t="shared" si="259"/>
        <v>1544</v>
      </c>
      <c r="AP77" s="64">
        <f t="shared" si="259"/>
        <v>-1939</v>
      </c>
      <c r="AQ77" s="64">
        <f t="shared" si="259"/>
        <v>1</v>
      </c>
      <c r="AR77" s="64">
        <f t="shared" si="259"/>
        <v>1281</v>
      </c>
      <c r="AS77" s="64">
        <f>SUM(AS42,AS63,AS76)</f>
        <v>-39</v>
      </c>
      <c r="AT77" s="64">
        <f t="shared" ref="AT77:AX77" si="260">SUM(AT42,AT63,AT76)</f>
        <v>1128</v>
      </c>
      <c r="AU77" s="64">
        <f t="shared" si="260"/>
        <v>4018</v>
      </c>
      <c r="AV77" s="64">
        <f t="shared" si="260"/>
        <v>-44</v>
      </c>
      <c r="AW77" s="64">
        <f t="shared" si="260"/>
        <v>-5945</v>
      </c>
      <c r="AX77" s="64">
        <f t="shared" si="260"/>
        <v>2257</v>
      </c>
      <c r="AY77" s="64">
        <f t="shared" ref="AY77:AZ77" si="261">SUM(AY42,AY63,AY76)</f>
        <v>135</v>
      </c>
      <c r="AZ77" s="64">
        <f t="shared" si="261"/>
        <v>-2456</v>
      </c>
      <c r="BA77" s="64">
        <f t="shared" ref="BA77:BD77" si="262">SUM(BA42,BA63,BA76)</f>
        <v>385</v>
      </c>
      <c r="BB77" s="64">
        <f t="shared" si="262"/>
        <v>-145</v>
      </c>
      <c r="BC77" s="64">
        <f t="shared" si="262"/>
        <v>-394</v>
      </c>
      <c r="BD77" s="64">
        <f t="shared" si="262"/>
        <v>-1547</v>
      </c>
      <c r="BE77" s="64">
        <f t="shared" ref="BE77:BF77" si="263">SUM(BE42,BE63,BE76)</f>
        <v>1237</v>
      </c>
      <c r="BF77" s="64">
        <f t="shared" si="263"/>
        <v>200</v>
      </c>
      <c r="BG77" s="64">
        <f t="shared" ref="BG77:BH77" si="264">SUM(BG42,BG63,BG76)</f>
        <v>-940</v>
      </c>
      <c r="BH77" s="64">
        <f t="shared" si="264"/>
        <v>-346</v>
      </c>
      <c r="BI77" s="64">
        <f t="shared" ref="BI77:BJ77" si="265">SUM(BI42,BI63,BI76)</f>
        <v>2422</v>
      </c>
      <c r="BJ77" s="64">
        <f t="shared" si="265"/>
        <v>259</v>
      </c>
      <c r="BK77" s="64">
        <f t="shared" ref="BK77:BL77" si="266">SUM(BK42,BK63,BK76)</f>
        <v>-1853</v>
      </c>
      <c r="BL77" s="64">
        <f t="shared" si="266"/>
        <v>6969</v>
      </c>
      <c r="BM77" s="64">
        <f t="shared" ref="BM77:BO77" si="267">SUM(BM42,BM63,BM76)</f>
        <v>-3532</v>
      </c>
      <c r="BN77" s="64">
        <f t="shared" si="267"/>
        <v>-2842</v>
      </c>
      <c r="BO77" s="64">
        <f t="shared" si="267"/>
        <v>3023</v>
      </c>
      <c r="BP77" s="64">
        <f t="shared" ref="BP77:BQ77" si="268">SUM(BP42,BP63,BP76)</f>
        <v>16433</v>
      </c>
      <c r="BQ77" s="64">
        <f t="shared" si="268"/>
        <v>-9601</v>
      </c>
      <c r="BR77" s="64">
        <f t="shared" ref="BR77:BS77" si="269">SUM(BR42,BR63,BR76)</f>
        <v>-1965</v>
      </c>
      <c r="BS77" s="64">
        <f t="shared" si="269"/>
        <v>-5919</v>
      </c>
      <c r="BT77" s="64">
        <f t="shared" ref="BT77" si="270">SUM(BT42,BT63,BT76)</f>
        <v>32007</v>
      </c>
      <c r="CB77" s="42"/>
      <c r="CC77" s="42"/>
    </row>
    <row r="78" spans="2:83" ht="12" customHeight="1" x14ac:dyDescent="0.2">
      <c r="B78" s="65"/>
      <c r="C78" s="66" t="s">
        <v>183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0</v>
      </c>
      <c r="AM78" s="67">
        <f>D78</f>
        <v>0</v>
      </c>
      <c r="AN78" s="67">
        <f>E78-D78</f>
        <v>0</v>
      </c>
      <c r="AO78" s="67">
        <f>F78-E78</f>
        <v>0</v>
      </c>
      <c r="AP78" s="67">
        <f>G78-F78</f>
        <v>0</v>
      </c>
      <c r="AQ78" s="67">
        <f>H78</f>
        <v>0</v>
      </c>
      <c r="AR78" s="67">
        <f>I78-H78</f>
        <v>0</v>
      </c>
      <c r="AS78" s="67">
        <f>J78-I78</f>
        <v>0</v>
      </c>
      <c r="AT78" s="67">
        <f>K78-J78</f>
        <v>0</v>
      </c>
      <c r="AU78" s="67">
        <f>L78</f>
        <v>0</v>
      </c>
      <c r="AV78" s="67">
        <f>M78-L78</f>
        <v>0</v>
      </c>
      <c r="AW78" s="67">
        <f>N78-M78</f>
        <v>0</v>
      </c>
      <c r="AX78" s="67">
        <f>O78-N78</f>
        <v>0</v>
      </c>
      <c r="AY78" s="67">
        <f>P78</f>
        <v>0</v>
      </c>
      <c r="AZ78" s="67">
        <f>Q78-P78</f>
        <v>0</v>
      </c>
      <c r="BA78" s="67">
        <f>R78-Q78</f>
        <v>0</v>
      </c>
      <c r="BB78" s="67">
        <f>S78-R78</f>
        <v>0</v>
      </c>
      <c r="BC78" s="67">
        <f>T78</f>
        <v>0</v>
      </c>
      <c r="BD78" s="67">
        <f>U78-T78</f>
        <v>0</v>
      </c>
      <c r="BE78" s="67">
        <f>V78-U78</f>
        <v>0</v>
      </c>
      <c r="BF78" s="67">
        <f>W78-V78</f>
        <v>0</v>
      </c>
      <c r="BG78" s="67">
        <f t="shared" ref="BG78:BT78" si="271">X78</f>
        <v>0</v>
      </c>
      <c r="BH78" s="67">
        <f t="shared" si="271"/>
        <v>0</v>
      </c>
      <c r="BI78" s="67">
        <f t="shared" si="271"/>
        <v>0</v>
      </c>
      <c r="BJ78" s="67">
        <f t="shared" si="271"/>
        <v>0</v>
      </c>
      <c r="BK78" s="67">
        <f t="shared" si="271"/>
        <v>0</v>
      </c>
      <c r="BL78" s="67">
        <f t="shared" si="271"/>
        <v>0</v>
      </c>
      <c r="BM78" s="67">
        <f t="shared" si="271"/>
        <v>0</v>
      </c>
      <c r="BN78" s="67">
        <f t="shared" si="271"/>
        <v>0</v>
      </c>
      <c r="BO78" s="67">
        <f t="shared" si="271"/>
        <v>0</v>
      </c>
      <c r="BP78" s="67">
        <f t="shared" si="271"/>
        <v>0</v>
      </c>
      <c r="BQ78" s="67">
        <f t="shared" si="271"/>
        <v>0</v>
      </c>
      <c r="BR78" s="67">
        <f t="shared" si="271"/>
        <v>0</v>
      </c>
      <c r="BS78" s="67">
        <f t="shared" si="271"/>
        <v>0</v>
      </c>
      <c r="BT78" s="67">
        <f t="shared" si="271"/>
        <v>0</v>
      </c>
    </row>
    <row r="79" spans="2:83" ht="12" customHeight="1" x14ac:dyDescent="0.2">
      <c r="B79" s="158" t="s">
        <v>184</v>
      </c>
      <c r="C79" s="159"/>
      <c r="D79" s="43">
        <v>3426</v>
      </c>
      <c r="E79" s="43">
        <v>3426</v>
      </c>
      <c r="F79" s="43">
        <v>3426</v>
      </c>
      <c r="G79" s="43">
        <v>3426</v>
      </c>
      <c r="H79" s="43">
        <v>1831</v>
      </c>
      <c r="I79" s="43">
        <v>1831</v>
      </c>
      <c r="J79" s="43">
        <v>1831</v>
      </c>
      <c r="K79" s="43">
        <v>1831</v>
      </c>
      <c r="L79" s="43">
        <v>4202</v>
      </c>
      <c r="M79" s="43">
        <v>4202</v>
      </c>
      <c r="N79" s="43">
        <v>4202</v>
      </c>
      <c r="O79" s="43">
        <v>4202</v>
      </c>
      <c r="P79" s="43">
        <f>O81</f>
        <v>4488</v>
      </c>
      <c r="Q79" s="43">
        <f>O81</f>
        <v>4488</v>
      </c>
      <c r="R79" s="43">
        <f>O81</f>
        <v>4488</v>
      </c>
      <c r="S79" s="43">
        <f>O81</f>
        <v>4488</v>
      </c>
      <c r="T79" s="43">
        <f>$S$81</f>
        <v>2407</v>
      </c>
      <c r="U79" s="43">
        <f t="shared" ref="U79:V79" si="272">$S$81</f>
        <v>2407</v>
      </c>
      <c r="V79" s="43">
        <f t="shared" si="272"/>
        <v>2407</v>
      </c>
      <c r="W79" s="43">
        <v>2407</v>
      </c>
      <c r="X79" s="43">
        <v>1903</v>
      </c>
      <c r="Y79" s="43">
        <v>1903</v>
      </c>
      <c r="Z79" s="43">
        <v>1903</v>
      </c>
      <c r="AA79" s="43">
        <v>1903</v>
      </c>
      <c r="AB79" s="43">
        <v>3298</v>
      </c>
      <c r="AC79" s="43">
        <v>3298</v>
      </c>
      <c r="AD79" s="43">
        <v>3298</v>
      </c>
      <c r="AE79" s="43">
        <v>3298</v>
      </c>
      <c r="AF79" s="43">
        <v>2040</v>
      </c>
      <c r="AG79" s="43">
        <f>AE81</f>
        <v>2040</v>
      </c>
      <c r="AH79" s="43">
        <f>AG79</f>
        <v>2040</v>
      </c>
      <c r="AI79" s="43">
        <f>AH79</f>
        <v>2040</v>
      </c>
      <c r="AJ79" s="43">
        <f>AI81</f>
        <v>9930</v>
      </c>
      <c r="AK79" s="43">
        <f>AI81</f>
        <v>9930</v>
      </c>
      <c r="AM79" s="43">
        <f>D79</f>
        <v>3426</v>
      </c>
      <c r="AN79" s="43">
        <f>AM81</f>
        <v>1776</v>
      </c>
      <c r="AO79" s="43">
        <f t="shared" ref="AO79:AP79" si="273">AN81</f>
        <v>2226</v>
      </c>
      <c r="AP79" s="43">
        <f t="shared" si="273"/>
        <v>3770</v>
      </c>
      <c r="AQ79" s="43">
        <f>H79</f>
        <v>1831</v>
      </c>
      <c r="AR79" s="43">
        <f>AQ81</f>
        <v>1832</v>
      </c>
      <c r="AS79" s="43">
        <f t="shared" ref="AS79:AT79" si="274">AR81</f>
        <v>3113</v>
      </c>
      <c r="AT79" s="43">
        <f t="shared" si="274"/>
        <v>3074</v>
      </c>
      <c r="AU79" s="43">
        <f>L79</f>
        <v>4202</v>
      </c>
      <c r="AV79" s="43">
        <f>AU81</f>
        <v>8220</v>
      </c>
      <c r="AW79" s="43">
        <f>AV81</f>
        <v>8176</v>
      </c>
      <c r="AX79" s="43">
        <f>AW81</f>
        <v>2231</v>
      </c>
      <c r="AY79" s="43">
        <f>P79</f>
        <v>4488</v>
      </c>
      <c r="AZ79" s="43">
        <f>AY81</f>
        <v>4623</v>
      </c>
      <c r="BA79" s="43">
        <f>AZ81</f>
        <v>2167</v>
      </c>
      <c r="BB79" s="43">
        <f>BA81</f>
        <v>2552</v>
      </c>
      <c r="BC79" s="43">
        <f>T79</f>
        <v>2407</v>
      </c>
      <c r="BD79" s="43">
        <f>BC81</f>
        <v>2013</v>
      </c>
      <c r="BE79" s="43">
        <f>BD81</f>
        <v>466</v>
      </c>
      <c r="BF79" s="43">
        <f>BE81</f>
        <v>1703</v>
      </c>
      <c r="BG79" s="43">
        <f>X79</f>
        <v>1903</v>
      </c>
      <c r="BH79" s="43">
        <f t="shared" ref="BH79:BT79" si="275">BG81</f>
        <v>963</v>
      </c>
      <c r="BI79" s="43">
        <f t="shared" si="275"/>
        <v>617</v>
      </c>
      <c r="BJ79" s="43">
        <f t="shared" si="275"/>
        <v>3039</v>
      </c>
      <c r="BK79" s="43">
        <f t="shared" si="275"/>
        <v>3298</v>
      </c>
      <c r="BL79" s="43">
        <f t="shared" si="275"/>
        <v>1445</v>
      </c>
      <c r="BM79" s="43">
        <f t="shared" si="275"/>
        <v>8414</v>
      </c>
      <c r="BN79" s="43">
        <f t="shared" si="275"/>
        <v>4882</v>
      </c>
      <c r="BO79" s="43">
        <f t="shared" si="275"/>
        <v>2040</v>
      </c>
      <c r="BP79" s="43">
        <f t="shared" si="275"/>
        <v>5063</v>
      </c>
      <c r="BQ79" s="43">
        <f t="shared" si="275"/>
        <v>21496</v>
      </c>
      <c r="BR79" s="43">
        <f t="shared" si="275"/>
        <v>11895</v>
      </c>
      <c r="BS79" s="43">
        <f t="shared" si="275"/>
        <v>9930</v>
      </c>
      <c r="BT79" s="43">
        <f t="shared" si="275"/>
        <v>4011</v>
      </c>
    </row>
    <row r="80" spans="2:83" ht="12" customHeight="1" x14ac:dyDescent="0.2">
      <c r="B80" s="45"/>
      <c r="C80" s="62" t="s">
        <v>185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M80" s="43">
        <f>D80</f>
        <v>0</v>
      </c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>
        <f>P80</f>
        <v>0</v>
      </c>
      <c r="AZ80" s="46"/>
      <c r="BA80" s="46"/>
      <c r="BB80" s="46"/>
      <c r="BC80" s="46">
        <f>T80</f>
        <v>0</v>
      </c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</row>
    <row r="81" spans="2:72" ht="12" customHeight="1" x14ac:dyDescent="0.2">
      <c r="B81" s="156" t="s">
        <v>186</v>
      </c>
      <c r="C81" s="157"/>
      <c r="D81" s="64">
        <f t="shared" ref="D81:I81" si="276">SUM(D77,D79)</f>
        <v>1776</v>
      </c>
      <c r="E81" s="64">
        <f t="shared" si="276"/>
        <v>2226</v>
      </c>
      <c r="F81" s="64">
        <f t="shared" si="276"/>
        <v>3770</v>
      </c>
      <c r="G81" s="64">
        <f t="shared" si="276"/>
        <v>1831</v>
      </c>
      <c r="H81" s="64">
        <f t="shared" si="276"/>
        <v>1832</v>
      </c>
      <c r="I81" s="64">
        <f t="shared" si="276"/>
        <v>3113</v>
      </c>
      <c r="J81" s="64">
        <f>SUM(J77,J79)</f>
        <v>3074</v>
      </c>
      <c r="K81" s="64">
        <f t="shared" ref="K81:Q81" si="277">SUM(K77,K79)</f>
        <v>4202</v>
      </c>
      <c r="L81" s="64">
        <f t="shared" si="277"/>
        <v>8220</v>
      </c>
      <c r="M81" s="64">
        <f t="shared" si="277"/>
        <v>8176</v>
      </c>
      <c r="N81" s="64">
        <f t="shared" si="277"/>
        <v>2231</v>
      </c>
      <c r="O81" s="64">
        <f t="shared" si="277"/>
        <v>4488</v>
      </c>
      <c r="P81" s="64">
        <f t="shared" si="277"/>
        <v>4623</v>
      </c>
      <c r="Q81" s="64">
        <f t="shared" si="277"/>
        <v>2167</v>
      </c>
      <c r="R81" s="64">
        <f t="shared" ref="R81:AD81" si="278">SUM(R77,R79)</f>
        <v>2552</v>
      </c>
      <c r="S81" s="64">
        <f t="shared" si="278"/>
        <v>2407</v>
      </c>
      <c r="T81" s="64">
        <f t="shared" si="278"/>
        <v>2013</v>
      </c>
      <c r="U81" s="64">
        <f t="shared" si="278"/>
        <v>466</v>
      </c>
      <c r="V81" s="64">
        <f t="shared" si="278"/>
        <v>1703</v>
      </c>
      <c r="W81" s="64">
        <f t="shared" si="278"/>
        <v>1903</v>
      </c>
      <c r="X81" s="64">
        <f t="shared" si="278"/>
        <v>963</v>
      </c>
      <c r="Y81" s="64">
        <f t="shared" si="278"/>
        <v>617</v>
      </c>
      <c r="Z81" s="64">
        <f t="shared" si="278"/>
        <v>3039</v>
      </c>
      <c r="AA81" s="64">
        <f t="shared" si="278"/>
        <v>3298</v>
      </c>
      <c r="AB81" s="64">
        <f t="shared" si="278"/>
        <v>1445</v>
      </c>
      <c r="AC81" s="64">
        <f t="shared" si="278"/>
        <v>8414</v>
      </c>
      <c r="AD81" s="64">
        <f t="shared" si="278"/>
        <v>4882</v>
      </c>
      <c r="AE81" s="64">
        <f t="shared" ref="AE81:AK81" si="279">SUM(AE77,AE79)</f>
        <v>2040</v>
      </c>
      <c r="AF81" s="64">
        <f t="shared" si="279"/>
        <v>5063</v>
      </c>
      <c r="AG81" s="64">
        <f t="shared" si="279"/>
        <v>21496</v>
      </c>
      <c r="AH81" s="64">
        <f t="shared" si="279"/>
        <v>11895</v>
      </c>
      <c r="AI81" s="64">
        <f t="shared" si="279"/>
        <v>9930</v>
      </c>
      <c r="AJ81" s="64">
        <f t="shared" si="279"/>
        <v>4011</v>
      </c>
      <c r="AK81" s="64">
        <f t="shared" si="279"/>
        <v>36018</v>
      </c>
      <c r="AM81" s="64">
        <f t="shared" ref="AM81:AR81" si="280">SUM(AM77,AM79)</f>
        <v>1776</v>
      </c>
      <c r="AN81" s="64">
        <f t="shared" si="280"/>
        <v>2226</v>
      </c>
      <c r="AO81" s="64">
        <f t="shared" si="280"/>
        <v>3770</v>
      </c>
      <c r="AP81" s="64">
        <f t="shared" si="280"/>
        <v>1831</v>
      </c>
      <c r="AQ81" s="64">
        <f t="shared" si="280"/>
        <v>1832</v>
      </c>
      <c r="AR81" s="64">
        <f t="shared" si="280"/>
        <v>3113</v>
      </c>
      <c r="AS81" s="64">
        <f>SUM(AS77,AS79)</f>
        <v>3074</v>
      </c>
      <c r="AT81" s="64">
        <f t="shared" ref="AT81:AY81" si="281">SUM(AT77,AT79)</f>
        <v>4202</v>
      </c>
      <c r="AU81" s="64">
        <f t="shared" si="281"/>
        <v>8220</v>
      </c>
      <c r="AV81" s="64">
        <f t="shared" si="281"/>
        <v>8176</v>
      </c>
      <c r="AW81" s="64">
        <f t="shared" si="281"/>
        <v>2231</v>
      </c>
      <c r="AX81" s="64">
        <f t="shared" si="281"/>
        <v>4488</v>
      </c>
      <c r="AY81" s="64">
        <f t="shared" si="281"/>
        <v>4623</v>
      </c>
      <c r="AZ81" s="64">
        <f t="shared" ref="AZ81:BA81" si="282">SUM(AZ77,AZ79)</f>
        <v>2167</v>
      </c>
      <c r="BA81" s="64">
        <f t="shared" si="282"/>
        <v>2552</v>
      </c>
      <c r="BB81" s="64">
        <f t="shared" ref="BB81:BD81" si="283">SUM(BB77,BB79)</f>
        <v>2407</v>
      </c>
      <c r="BC81" s="64">
        <f t="shared" si="283"/>
        <v>2013</v>
      </c>
      <c r="BD81" s="64">
        <f t="shared" si="283"/>
        <v>466</v>
      </c>
      <c r="BE81" s="64">
        <f t="shared" ref="BE81:BH81" si="284">SUM(BE77,BE79)</f>
        <v>1703</v>
      </c>
      <c r="BF81" s="64">
        <f t="shared" si="284"/>
        <v>1903</v>
      </c>
      <c r="BG81" s="64">
        <f t="shared" si="284"/>
        <v>963</v>
      </c>
      <c r="BH81" s="64">
        <f t="shared" si="284"/>
        <v>617</v>
      </c>
      <c r="BI81" s="64">
        <f t="shared" ref="BI81:BK81" si="285">SUM(BI77,BI79)</f>
        <v>3039</v>
      </c>
      <c r="BJ81" s="64">
        <f t="shared" si="285"/>
        <v>3298</v>
      </c>
      <c r="BK81" s="64">
        <f t="shared" si="285"/>
        <v>1445</v>
      </c>
      <c r="BL81" s="64">
        <f t="shared" ref="BL81:BM81" si="286">SUM(BL77,BL79)</f>
        <v>8414</v>
      </c>
      <c r="BM81" s="64">
        <f t="shared" si="286"/>
        <v>4882</v>
      </c>
      <c r="BN81" s="64">
        <f t="shared" ref="BN81:BO81" si="287">SUM(BN77,BN79)</f>
        <v>2040</v>
      </c>
      <c r="BO81" s="64">
        <f t="shared" si="287"/>
        <v>5063</v>
      </c>
      <c r="BP81" s="64">
        <f t="shared" ref="BP81:BQ81" si="288">SUM(BP77,BP79)</f>
        <v>21496</v>
      </c>
      <c r="BQ81" s="64">
        <f t="shared" si="288"/>
        <v>11895</v>
      </c>
      <c r="BR81" s="64">
        <f t="shared" ref="BR81:BS81" si="289">SUM(BR77,BR79)</f>
        <v>9930</v>
      </c>
      <c r="BS81" s="64">
        <f t="shared" si="289"/>
        <v>4011</v>
      </c>
      <c r="BT81" s="64">
        <f t="shared" ref="BT81" si="290">SUM(BT77,BT79)</f>
        <v>36018</v>
      </c>
    </row>
    <row r="82" spans="2:72" ht="12" customHeight="1" x14ac:dyDescent="0.2">
      <c r="B82" s="48"/>
      <c r="C82" s="63" t="s">
        <v>185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</row>
    <row r="83" spans="2:72" s="72" customFormat="1" ht="12" customHeight="1" x14ac:dyDescent="0.2">
      <c r="B83" s="71"/>
      <c r="C83" s="71"/>
      <c r="AL83" s="73"/>
      <c r="AM83" s="72" t="b">
        <f t="shared" ref="AM83:AY83" si="291">AM81=D81</f>
        <v>1</v>
      </c>
      <c r="AN83" s="72" t="b">
        <f t="shared" si="291"/>
        <v>1</v>
      </c>
      <c r="AO83" s="72" t="b">
        <f t="shared" si="291"/>
        <v>1</v>
      </c>
      <c r="AP83" s="72" t="b">
        <f t="shared" si="291"/>
        <v>1</v>
      </c>
      <c r="AQ83" s="72" t="b">
        <f t="shared" si="291"/>
        <v>1</v>
      </c>
      <c r="AR83" s="72" t="b">
        <f t="shared" si="291"/>
        <v>1</v>
      </c>
      <c r="AS83" s="72" t="b">
        <f t="shared" si="291"/>
        <v>1</v>
      </c>
      <c r="AT83" s="72" t="b">
        <f t="shared" si="291"/>
        <v>1</v>
      </c>
      <c r="AU83" s="72" t="b">
        <f t="shared" si="291"/>
        <v>1</v>
      </c>
      <c r="AV83" s="72" t="b">
        <f t="shared" si="291"/>
        <v>1</v>
      </c>
      <c r="AW83" s="72" t="b">
        <f t="shared" si="291"/>
        <v>1</v>
      </c>
      <c r="AX83" s="72" t="b">
        <f t="shared" si="291"/>
        <v>1</v>
      </c>
      <c r="AY83" s="72" t="b">
        <f t="shared" si="291"/>
        <v>1</v>
      </c>
    </row>
    <row r="84" spans="2:72" ht="12" customHeight="1" x14ac:dyDescent="0.2">
      <c r="B84" s="49"/>
      <c r="C84" s="49"/>
      <c r="AD84" s="72">
        <f>AD81-BN84</f>
        <v>4220</v>
      </c>
      <c r="BN84" s="72">
        <v>662</v>
      </c>
      <c r="BO84" s="72"/>
      <c r="BP84" s="72"/>
      <c r="BQ84" s="72"/>
      <c r="BR84" s="72"/>
      <c r="BS84" s="72"/>
    </row>
    <row r="85" spans="2:72" ht="12" customHeight="1" x14ac:dyDescent="0.2">
      <c r="B85" s="50"/>
      <c r="C85" s="51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119">
        <v>662</v>
      </c>
      <c r="AE85" s="52"/>
      <c r="AF85" s="52"/>
      <c r="AG85" s="52"/>
      <c r="AH85" s="52"/>
      <c r="AI85" s="52"/>
      <c r="AJ85" s="52"/>
      <c r="AK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</row>
    <row r="86" spans="2:72" ht="12" customHeight="1" x14ac:dyDescent="0.2">
      <c r="B86" s="50"/>
      <c r="C86" s="51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</row>
    <row r="87" spans="2:72" s="55" customFormat="1" ht="12" customHeight="1" x14ac:dyDescent="0.2">
      <c r="B87" s="53"/>
      <c r="C87" s="54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3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</row>
  </sheetData>
  <mergeCells count="14">
    <mergeCell ref="B2:C2"/>
    <mergeCell ref="B38:C38"/>
    <mergeCell ref="B42:C42"/>
    <mergeCell ref="B63:C63"/>
    <mergeCell ref="B76:C76"/>
    <mergeCell ref="B3:C4"/>
    <mergeCell ref="B6:C6"/>
    <mergeCell ref="B7:C7"/>
    <mergeCell ref="B26:C26"/>
    <mergeCell ref="B77:C77"/>
    <mergeCell ref="B79:C79"/>
    <mergeCell ref="B81:C81"/>
    <mergeCell ref="D3:AE3"/>
    <mergeCell ref="AM3:BN3"/>
  </mergeCells>
  <pageMargins left="0.78740157480314965" right="0.78740157480314965" top="0.78740157480314965" bottom="1.1811023622047245" header="0.51181102362204722" footer="0.98425196850393704"/>
  <pageSetup paperSize="9" scale="83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Menu</vt:lpstr>
      <vt:lpstr>Summary</vt:lpstr>
      <vt:lpstr>P&amp;L(q)</vt:lpstr>
      <vt:lpstr>P&amp;L(y)</vt:lpstr>
      <vt:lpstr>BS</vt:lpstr>
      <vt:lpstr>CF</vt:lpstr>
      <vt:lpstr>BS!Obszar_wydruku</vt:lpstr>
      <vt:lpstr>CF!Obszar_wydruku</vt:lpstr>
      <vt:lpstr>'P&amp;L(q)'!Obszar_wydruku</vt:lpstr>
      <vt:lpstr>'P&amp;L(y)'!Obszar_wydruku</vt:lpstr>
      <vt:lpstr>Summary!Obszar_wydruku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dcterms:created xsi:type="dcterms:W3CDTF">2020-11-10T17:49:38Z</dcterms:created>
  <dcterms:modified xsi:type="dcterms:W3CDTF">2026-08-28T09:10:16Z</dcterms:modified>
</cp:coreProperties>
</file>