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710_069970\Desktop\ROBOCZE\STRONA\WERSJE ANGIELSKIE\"/>
    </mc:Choice>
  </mc:AlternateContent>
  <xr:revisionPtr revIDLastSave="0" documentId="13_ncr:1_{7A898D5D-CBA8-4F62-A07C-3DF063F0FDA9}" xr6:coauthVersionLast="47" xr6:coauthVersionMax="47" xr10:uidLastSave="{00000000-0000-0000-0000-000000000000}"/>
  <bookViews>
    <workbookView xWindow="-120" yWindow="-120" windowWidth="29040" windowHeight="15840" activeTab="1" xr2:uid="{8943EC27-1F06-4808-858D-4F9658680B71}"/>
  </bookViews>
  <sheets>
    <sheet name="Menu" sheetId="4" r:id="rId1"/>
    <sheet name="Summary" sheetId="5" r:id="rId2"/>
    <sheet name="P&amp;L(q)" sheetId="1" r:id="rId3"/>
    <sheet name="P&amp;L(y)" sheetId="7" r:id="rId4"/>
    <sheet name="BS" sheetId="2" r:id="rId5"/>
    <sheet name="CF" sheetId="3" r:id="rId6"/>
  </sheets>
  <definedNames>
    <definedName name="_xlnm.Print_Area" localSheetId="4">BS!$B$2:$N$93</definedName>
    <definedName name="_xlnm.Print_Area" localSheetId="5">CF!$B$2:$O$78</definedName>
    <definedName name="_xlnm.Print_Area" localSheetId="2">'P&amp;L(q)'!$B$1:$R$62</definedName>
    <definedName name="_xlnm.Print_Area" localSheetId="3">'P&amp;L(y)'!$B$1:$G$62</definedName>
    <definedName name="_xlnm.Print_Area" localSheetId="1">Summary!$B$1:$O$35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5" i="5" l="1"/>
  <c r="N26" i="5"/>
  <c r="N27" i="5"/>
  <c r="N28" i="5"/>
  <c r="N29" i="5"/>
  <c r="N30" i="5"/>
  <c r="N31" i="5"/>
  <c r="N32" i="5"/>
  <c r="N20" i="5"/>
  <c r="N21" i="5"/>
  <c r="N23" i="5" s="1"/>
  <c r="N22" i="5"/>
  <c r="N17" i="5"/>
  <c r="N67" i="7"/>
  <c r="N33" i="5" s="1"/>
  <c r="BB74" i="3"/>
  <c r="BB71" i="3"/>
  <c r="BB70" i="3"/>
  <c r="BB69" i="3"/>
  <c r="BB68" i="3"/>
  <c r="BB67" i="3"/>
  <c r="BB66" i="3"/>
  <c r="BB65" i="3"/>
  <c r="BB64" i="3"/>
  <c r="BB63" i="3"/>
  <c r="BB62" i="3"/>
  <c r="BB61" i="3"/>
  <c r="BB58" i="3"/>
  <c r="BB57" i="3"/>
  <c r="BB56" i="3"/>
  <c r="BB55" i="3"/>
  <c r="BB54" i="3"/>
  <c r="BB53" i="3"/>
  <c r="BB52" i="3"/>
  <c r="BB51" i="3"/>
  <c r="BB50" i="3"/>
  <c r="BB49" i="3"/>
  <c r="BB48" i="3"/>
  <c r="BB47" i="3"/>
  <c r="BB46" i="3"/>
  <c r="BB45" i="3"/>
  <c r="BB44" i="3"/>
  <c r="BB43" i="3"/>
  <c r="BB42" i="3"/>
  <c r="BB41" i="3"/>
  <c r="BB40" i="3"/>
  <c r="BB37" i="3"/>
  <c r="BB36" i="3"/>
  <c r="BB35" i="3"/>
  <c r="BB33" i="3"/>
  <c r="BB32" i="3"/>
  <c r="BB31" i="3"/>
  <c r="BB30" i="3"/>
  <c r="BB29" i="3"/>
  <c r="BB28" i="3"/>
  <c r="BB27" i="3"/>
  <c r="BB26" i="3"/>
  <c r="BB24" i="3"/>
  <c r="BB23" i="3"/>
  <c r="BB22" i="3"/>
  <c r="BB21" i="3"/>
  <c r="BB20" i="3"/>
  <c r="BB19" i="3"/>
  <c r="BB18" i="3"/>
  <c r="BB17" i="3"/>
  <c r="BB16" i="3"/>
  <c r="BB15" i="3"/>
  <c r="BB14" i="3"/>
  <c r="BB13" i="3"/>
  <c r="BB12" i="3"/>
  <c r="BB11" i="3"/>
  <c r="BB10" i="3"/>
  <c r="BB9" i="3"/>
  <c r="BB8" i="3"/>
  <c r="BB6" i="3"/>
  <c r="AB72" i="3"/>
  <c r="AB59" i="3"/>
  <c r="AB7" i="3"/>
  <c r="AB25" i="3" s="1"/>
  <c r="AB34" i="3" s="1"/>
  <c r="AB38" i="3" s="1"/>
  <c r="AB73" i="3" s="1"/>
  <c r="AB77" i="3" s="1"/>
  <c r="AJ7" i="2"/>
  <c r="AJ8" i="2"/>
  <c r="AJ9" i="2"/>
  <c r="AJ10" i="2"/>
  <c r="AJ11" i="2"/>
  <c r="AJ12" i="2"/>
  <c r="AJ13" i="2"/>
  <c r="AJ15" i="2"/>
  <c r="AJ16" i="2"/>
  <c r="AJ17" i="2"/>
  <c r="AJ18" i="2"/>
  <c r="AJ19" i="2"/>
  <c r="AJ21" i="2"/>
  <c r="AJ22" i="2"/>
  <c r="AJ23" i="2"/>
  <c r="AJ24" i="2"/>
  <c r="AJ26" i="2"/>
  <c r="AJ27" i="2"/>
  <c r="AJ29" i="2"/>
  <c r="AJ30" i="2"/>
  <c r="AJ31" i="2"/>
  <c r="AJ32" i="2"/>
  <c r="AJ34" i="2"/>
  <c r="AJ35" i="2"/>
  <c r="AJ37" i="2"/>
  <c r="AJ38" i="2"/>
  <c r="AJ40" i="2"/>
  <c r="AJ41" i="2"/>
  <c r="AJ42" i="2"/>
  <c r="AJ43" i="2"/>
  <c r="AJ44" i="2"/>
  <c r="AJ45" i="2"/>
  <c r="AJ49" i="2"/>
  <c r="AJ50" i="2"/>
  <c r="AJ51" i="2"/>
  <c r="AJ52" i="2"/>
  <c r="AJ53" i="2"/>
  <c r="AJ54" i="2"/>
  <c r="AJ55" i="2"/>
  <c r="AJ57" i="2"/>
  <c r="AJ58" i="2"/>
  <c r="AJ59" i="2"/>
  <c r="AJ60" i="2"/>
  <c r="AJ64" i="2"/>
  <c r="AJ65" i="2"/>
  <c r="AJ67" i="2"/>
  <c r="AJ68" i="2"/>
  <c r="AJ70" i="2"/>
  <c r="AJ71" i="2"/>
  <c r="AJ72" i="2"/>
  <c r="AJ73" i="2"/>
  <c r="AJ74" i="2"/>
  <c r="AJ75" i="2"/>
  <c r="AJ78" i="2"/>
  <c r="AJ79" i="2"/>
  <c r="AJ81" i="2"/>
  <c r="AJ82" i="2"/>
  <c r="AJ83" i="2"/>
  <c r="AJ84" i="2"/>
  <c r="AJ85" i="2"/>
  <c r="AJ87" i="2"/>
  <c r="AJ88" i="2"/>
  <c r="AJ89" i="2"/>
  <c r="AJ90" i="2"/>
  <c r="AJ91" i="2"/>
  <c r="AJ92" i="2"/>
  <c r="AB86" i="2"/>
  <c r="AJ86" i="2" s="1"/>
  <c r="AB80" i="2"/>
  <c r="AB76" i="2" s="1"/>
  <c r="AJ76" i="2" s="1"/>
  <c r="AB77" i="2"/>
  <c r="AJ77" i="2" s="1"/>
  <c r="AB69" i="2"/>
  <c r="AJ69" i="2" s="1"/>
  <c r="AB66" i="2"/>
  <c r="AB62" i="2" s="1"/>
  <c r="AJ62" i="2" s="1"/>
  <c r="AB63" i="2"/>
  <c r="AJ63" i="2" s="1"/>
  <c r="AB56" i="2"/>
  <c r="AB48" i="2" s="1"/>
  <c r="AB47" i="2" s="1"/>
  <c r="AJ47" i="2" s="1"/>
  <c r="AB39" i="2"/>
  <c r="AJ39" i="2" s="1"/>
  <c r="AB36" i="2"/>
  <c r="AJ36" i="2" s="1"/>
  <c r="AB33" i="2"/>
  <c r="AB25" i="2" s="1"/>
  <c r="AJ25" i="2" s="1"/>
  <c r="AB28" i="2"/>
  <c r="AJ28" i="2" s="1"/>
  <c r="AB20" i="2"/>
  <c r="AB6" i="2" s="1"/>
  <c r="AJ6" i="2" s="1"/>
  <c r="AB17" i="2"/>
  <c r="AB14" i="2"/>
  <c r="AJ14" i="2" s="1"/>
  <c r="N60" i="7"/>
  <c r="N59" i="7"/>
  <c r="N57" i="7"/>
  <c r="N55" i="7" s="1"/>
  <c r="N56" i="7"/>
  <c r="N65" i="7" s="1"/>
  <c r="N18" i="5" s="1"/>
  <c r="N53" i="7"/>
  <c r="N52" i="7"/>
  <c r="N51" i="7"/>
  <c r="N50" i="7"/>
  <c r="N49" i="7"/>
  <c r="N48" i="7"/>
  <c r="N47" i="7"/>
  <c r="N46" i="7"/>
  <c r="N36" i="7"/>
  <c r="N31" i="7"/>
  <c r="N28" i="7"/>
  <c r="N27" i="7"/>
  <c r="N25" i="7"/>
  <c r="N24" i="7"/>
  <c r="N23" i="7"/>
  <c r="N20" i="7"/>
  <c r="N19" i="7"/>
  <c r="N18" i="7"/>
  <c r="N17" i="7"/>
  <c r="N14" i="7"/>
  <c r="N13" i="7"/>
  <c r="N11" i="7"/>
  <c r="N10" i="7"/>
  <c r="N8" i="7"/>
  <c r="N6" i="7" s="1"/>
  <c r="N10" i="5" s="1"/>
  <c r="N7" i="7"/>
  <c r="AF58" i="1"/>
  <c r="AF55" i="1"/>
  <c r="AF44" i="1"/>
  <c r="AF22" i="1"/>
  <c r="AF16" i="1"/>
  <c r="AF9" i="1"/>
  <c r="AF6" i="1"/>
  <c r="AI7" i="2"/>
  <c r="AI8" i="2"/>
  <c r="AI9" i="2"/>
  <c r="AI10" i="2"/>
  <c r="AI11" i="2"/>
  <c r="AI12" i="2"/>
  <c r="AI13" i="2"/>
  <c r="AI15" i="2"/>
  <c r="AI23" i="2"/>
  <c r="AI24" i="2"/>
  <c r="BA6" i="3"/>
  <c r="BA8" i="3"/>
  <c r="BA9" i="3"/>
  <c r="BA10" i="3"/>
  <c r="BA11" i="3"/>
  <c r="BA12" i="3"/>
  <c r="BA13" i="3"/>
  <c r="BA14" i="3"/>
  <c r="BA15" i="3"/>
  <c r="BA16" i="3"/>
  <c r="BA17" i="3"/>
  <c r="BA18" i="3"/>
  <c r="BA19" i="3"/>
  <c r="BA20" i="3"/>
  <c r="BA21" i="3"/>
  <c r="BA22" i="3"/>
  <c r="BA23" i="3"/>
  <c r="BA24" i="3"/>
  <c r="BA26" i="3"/>
  <c r="BA27" i="3"/>
  <c r="BA28" i="3"/>
  <c r="BA29" i="3"/>
  <c r="BA30" i="3"/>
  <c r="BA31" i="3"/>
  <c r="BA32" i="3"/>
  <c r="BA33" i="3"/>
  <c r="BA35" i="3"/>
  <c r="BA36" i="3"/>
  <c r="BA37" i="3"/>
  <c r="BA40" i="3"/>
  <c r="BA41" i="3"/>
  <c r="BA42" i="3"/>
  <c r="BA43" i="3"/>
  <c r="BA44" i="3"/>
  <c r="BA45" i="3"/>
  <c r="BA46" i="3"/>
  <c r="BA47" i="3"/>
  <c r="BA48" i="3"/>
  <c r="BA49" i="3"/>
  <c r="BA50" i="3"/>
  <c r="BA51" i="3"/>
  <c r="BA52" i="3"/>
  <c r="BA53" i="3"/>
  <c r="BA54" i="3"/>
  <c r="BA55" i="3"/>
  <c r="BA56" i="3"/>
  <c r="BA57" i="3"/>
  <c r="BA58" i="3"/>
  <c r="BA61" i="3"/>
  <c r="BA62" i="3"/>
  <c r="BA63" i="3"/>
  <c r="BA64" i="3"/>
  <c r="BA65" i="3"/>
  <c r="BA66" i="3"/>
  <c r="BA67" i="3"/>
  <c r="BA68" i="3"/>
  <c r="BA69" i="3"/>
  <c r="BA70" i="3"/>
  <c r="BA71" i="3"/>
  <c r="BA74" i="3"/>
  <c r="AA72" i="3"/>
  <c r="M22" i="5" s="1"/>
  <c r="AA59" i="3"/>
  <c r="M21" i="5" s="1"/>
  <c r="AA7" i="3"/>
  <c r="AA25" i="3" s="1"/>
  <c r="AA34" i="3" s="1"/>
  <c r="AA38" i="3" s="1"/>
  <c r="M20" i="5" s="1"/>
  <c r="AI92" i="2"/>
  <c r="AI91" i="2"/>
  <c r="AI90" i="2"/>
  <c r="AI89" i="2"/>
  <c r="AI88" i="2"/>
  <c r="AI87" i="2"/>
  <c r="AI85" i="2"/>
  <c r="AI84" i="2"/>
  <c r="AI83" i="2"/>
  <c r="AI82" i="2"/>
  <c r="AI81" i="2"/>
  <c r="AI79" i="2"/>
  <c r="AI78" i="2"/>
  <c r="AI75" i="2"/>
  <c r="AI74" i="2"/>
  <c r="AI73" i="2"/>
  <c r="AI72" i="2"/>
  <c r="AI71" i="2"/>
  <c r="AI70" i="2"/>
  <c r="AI68" i="2"/>
  <c r="AI67" i="2"/>
  <c r="AI65" i="2"/>
  <c r="AI64" i="2"/>
  <c r="AI60" i="2"/>
  <c r="AI59" i="2"/>
  <c r="AI58" i="2"/>
  <c r="AI57" i="2"/>
  <c r="AI55" i="2"/>
  <c r="AI54" i="2"/>
  <c r="AI53" i="2"/>
  <c r="AI52" i="2"/>
  <c r="AI51" i="2"/>
  <c r="AI50" i="2"/>
  <c r="AI49" i="2"/>
  <c r="AI45" i="2"/>
  <c r="AI44" i="2"/>
  <c r="AI43" i="2"/>
  <c r="AI42" i="2"/>
  <c r="AI41" i="2"/>
  <c r="AI40" i="2"/>
  <c r="AI38" i="2"/>
  <c r="AI37" i="2"/>
  <c r="AI35" i="2"/>
  <c r="AI34" i="2"/>
  <c r="AI32" i="2"/>
  <c r="AI31" i="2"/>
  <c r="AI30" i="2"/>
  <c r="AI29" i="2"/>
  <c r="AI27" i="2"/>
  <c r="AI26" i="2"/>
  <c r="AI22" i="2"/>
  <c r="AI21" i="2"/>
  <c r="AI19" i="2"/>
  <c r="AI18" i="2"/>
  <c r="AI16" i="2"/>
  <c r="AA86" i="2"/>
  <c r="AI86" i="2" s="1"/>
  <c r="AA80" i="2"/>
  <c r="AI80" i="2" s="1"/>
  <c r="AA77" i="2"/>
  <c r="AI77" i="2" s="1"/>
  <c r="AA69" i="2"/>
  <c r="AI69" i="2" s="1"/>
  <c r="AA66" i="2"/>
  <c r="AI66" i="2" s="1"/>
  <c r="AA63" i="2"/>
  <c r="AI63" i="2" s="1"/>
  <c r="AA56" i="2"/>
  <c r="AA48" i="2" s="1"/>
  <c r="AA47" i="2" s="1"/>
  <c r="AI47" i="2" s="1"/>
  <c r="Z39" i="2"/>
  <c r="AA39" i="2"/>
  <c r="AI39" i="2" s="1"/>
  <c r="AA36" i="2"/>
  <c r="AI36" i="2" s="1"/>
  <c r="AA33" i="2"/>
  <c r="AI33" i="2" s="1"/>
  <c r="AA28" i="2"/>
  <c r="AI28" i="2" s="1"/>
  <c r="AA20" i="2"/>
  <c r="AI20" i="2" s="1"/>
  <c r="AA17" i="2"/>
  <c r="AI17" i="2" s="1"/>
  <c r="AA14" i="2"/>
  <c r="AI14" i="2" s="1"/>
  <c r="M60" i="7"/>
  <c r="M57" i="7"/>
  <c r="M53" i="7"/>
  <c r="M52" i="7"/>
  <c r="M51" i="7"/>
  <c r="M50" i="7"/>
  <c r="M49" i="7"/>
  <c r="M48" i="7"/>
  <c r="M47" i="7"/>
  <c r="M46" i="7"/>
  <c r="M45" i="7"/>
  <c r="M59" i="7"/>
  <c r="M56" i="7"/>
  <c r="M36" i="7"/>
  <c r="M31" i="7"/>
  <c r="M28" i="7"/>
  <c r="M27" i="7"/>
  <c r="M25" i="7"/>
  <c r="M24" i="7"/>
  <c r="M23" i="7"/>
  <c r="M20" i="7"/>
  <c r="M19" i="7"/>
  <c r="M18" i="7"/>
  <c r="M17" i="7"/>
  <c r="M14" i="7"/>
  <c r="M13" i="7"/>
  <c r="M11" i="7"/>
  <c r="M10" i="7"/>
  <c r="M8" i="7"/>
  <c r="M7" i="7"/>
  <c r="AE58" i="1"/>
  <c r="AE55" i="1"/>
  <c r="AE44" i="1"/>
  <c r="AE22" i="1"/>
  <c r="AE16" i="1"/>
  <c r="AE9" i="1"/>
  <c r="AE6" i="1"/>
  <c r="N34" i="5" l="1"/>
  <c r="N16" i="7"/>
  <c r="N15" i="5"/>
  <c r="N16" i="5"/>
  <c r="N58" i="7"/>
  <c r="BB72" i="3"/>
  <c r="BB59" i="3"/>
  <c r="BB7" i="3"/>
  <c r="BB25" i="3" s="1"/>
  <c r="BB34" i="3" s="1"/>
  <c r="BB38" i="3" s="1"/>
  <c r="BB73" i="3" s="1"/>
  <c r="AJ80" i="2"/>
  <c r="AJ66" i="2"/>
  <c r="AJ56" i="2"/>
  <c r="AJ48" i="2"/>
  <c r="AJ33" i="2"/>
  <c r="AJ20" i="2"/>
  <c r="AB46" i="2"/>
  <c r="AJ46" i="2" s="1"/>
  <c r="AF12" i="1"/>
  <c r="AF15" i="1" s="1"/>
  <c r="AF21" i="1" s="1"/>
  <c r="AF35" i="1" s="1"/>
  <c r="AF37" i="1" s="1"/>
  <c r="AF38" i="1" s="1"/>
  <c r="N44" i="7"/>
  <c r="N9" i="7"/>
  <c r="N12" i="7" s="1"/>
  <c r="N15" i="7" s="1"/>
  <c r="N21" i="7" s="1"/>
  <c r="N11" i="5" s="1"/>
  <c r="N22" i="7"/>
  <c r="AB61" i="2"/>
  <c r="AJ61" i="2" s="1"/>
  <c r="BA72" i="3"/>
  <c r="BA59" i="3"/>
  <c r="BA7" i="3"/>
  <c r="BA25" i="3" s="1"/>
  <c r="BA34" i="3" s="1"/>
  <c r="BA38" i="3" s="1"/>
  <c r="BA73" i="3" s="1"/>
  <c r="AI48" i="2"/>
  <c r="AI56" i="2"/>
  <c r="AA25" i="2"/>
  <c r="AI25" i="2" s="1"/>
  <c r="AE12" i="1"/>
  <c r="AE15" i="1" s="1"/>
  <c r="AE21" i="1" s="1"/>
  <c r="AE26" i="1" s="1" a="1"/>
  <c r="AE26" i="1" s="1"/>
  <c r="AE29" i="1" s="1"/>
  <c r="AE33" i="1" s="1"/>
  <c r="AE54" i="1" s="1"/>
  <c r="AA73" i="3"/>
  <c r="AA76" i="2"/>
  <c r="AI76" i="2" s="1"/>
  <c r="AA62" i="2"/>
  <c r="AI62" i="2" s="1"/>
  <c r="AA6" i="2"/>
  <c r="AZ74" i="3"/>
  <c r="AZ71" i="3"/>
  <c r="AZ70" i="3"/>
  <c r="AZ69" i="3"/>
  <c r="AZ68" i="3"/>
  <c r="AZ67" i="3"/>
  <c r="AZ66" i="3"/>
  <c r="AZ65" i="3"/>
  <c r="AZ64" i="3"/>
  <c r="AZ63" i="3"/>
  <c r="AZ62" i="3"/>
  <c r="AZ61" i="3"/>
  <c r="AZ58" i="3"/>
  <c r="AZ57" i="3"/>
  <c r="AZ56" i="3"/>
  <c r="AZ55" i="3"/>
  <c r="AZ54" i="3"/>
  <c r="AZ53" i="3"/>
  <c r="AZ52" i="3"/>
  <c r="AZ51" i="3"/>
  <c r="AZ50" i="3"/>
  <c r="AZ49" i="3"/>
  <c r="AZ48" i="3"/>
  <c r="AZ47" i="3"/>
  <c r="AZ46" i="3"/>
  <c r="AZ45" i="3"/>
  <c r="AZ44" i="3"/>
  <c r="AZ43" i="3"/>
  <c r="AZ42" i="3"/>
  <c r="AZ41" i="3"/>
  <c r="AZ40" i="3"/>
  <c r="AZ37" i="3"/>
  <c r="AZ36" i="3"/>
  <c r="AZ35" i="3"/>
  <c r="AZ33" i="3"/>
  <c r="AZ32" i="3"/>
  <c r="AZ31" i="3"/>
  <c r="AZ30" i="3"/>
  <c r="AZ29" i="3"/>
  <c r="AZ28" i="3"/>
  <c r="AZ27" i="3"/>
  <c r="AZ26" i="3"/>
  <c r="AZ24" i="3"/>
  <c r="AZ23" i="3"/>
  <c r="AZ22" i="3"/>
  <c r="AZ21" i="3"/>
  <c r="AZ20" i="3"/>
  <c r="AZ19" i="3"/>
  <c r="AZ18" i="3"/>
  <c r="AZ17" i="3"/>
  <c r="AZ16" i="3"/>
  <c r="AZ15" i="3"/>
  <c r="AZ14" i="3"/>
  <c r="AZ13" i="3"/>
  <c r="AZ12" i="3"/>
  <c r="AZ11" i="3"/>
  <c r="AZ10" i="3"/>
  <c r="AZ9" i="3"/>
  <c r="AZ8" i="3"/>
  <c r="AZ6" i="3"/>
  <c r="Z72" i="3"/>
  <c r="Z59" i="3"/>
  <c r="Z7" i="3"/>
  <c r="Z25" i="3" s="1"/>
  <c r="Z34" i="3" s="1"/>
  <c r="Z38" i="3" s="1"/>
  <c r="AB93" i="2" l="1"/>
  <c r="AJ93" i="2" s="1"/>
  <c r="AF26" i="1" a="1"/>
  <c r="AF26" i="1" s="1"/>
  <c r="AF29" i="1" s="1"/>
  <c r="AF33" i="1" s="1"/>
  <c r="AF54" i="1" s="1"/>
  <c r="N35" i="7"/>
  <c r="N37" i="7" s="1"/>
  <c r="N26" i="7" a="1"/>
  <c r="N26" i="7" s="1"/>
  <c r="AA46" i="2"/>
  <c r="AI46" i="2" s="1"/>
  <c r="AI6" i="2"/>
  <c r="AE35" i="1"/>
  <c r="AE37" i="1" s="1"/>
  <c r="AE38" i="1" s="1"/>
  <c r="AA77" i="3"/>
  <c r="AZ72" i="3"/>
  <c r="AZ59" i="3"/>
  <c r="Z73" i="3"/>
  <c r="Z77" i="3" s="1"/>
  <c r="AZ7" i="3"/>
  <c r="AZ25" i="3" s="1"/>
  <c r="AZ34" i="3" s="1"/>
  <c r="AZ38" i="3" s="1"/>
  <c r="AA61" i="2"/>
  <c r="N29" i="7" l="1"/>
  <c r="N33" i="7" s="1"/>
  <c r="N13" i="5"/>
  <c r="N38" i="7"/>
  <c r="N12" i="5"/>
  <c r="AZ73" i="3"/>
  <c r="AA93" i="2"/>
  <c r="AI93" i="2" s="1"/>
  <c r="AI61" i="2"/>
  <c r="Z86" i="2"/>
  <c r="Z80" i="2"/>
  <c r="Z77" i="2"/>
  <c r="Z76" i="2" s="1"/>
  <c r="Z69" i="2"/>
  <c r="Z66" i="2"/>
  <c r="Z63" i="2"/>
  <c r="Z62" i="2" s="1"/>
  <c r="Z56" i="2"/>
  <c r="Z48" i="2" s="1"/>
  <c r="Z47" i="2" s="1"/>
  <c r="Z36" i="2"/>
  <c r="Z33" i="2"/>
  <c r="Z28" i="2"/>
  <c r="Z20" i="2"/>
  <c r="Z17" i="2"/>
  <c r="Z14" i="2"/>
  <c r="Z6" i="2" s="1"/>
  <c r="N54" i="7" l="1"/>
  <c r="N14" i="5"/>
  <c r="Z61" i="2"/>
  <c r="Z25" i="2"/>
  <c r="Z46" i="2" l="1"/>
  <c r="Z93" i="2"/>
  <c r="AD58" i="1"/>
  <c r="AD55" i="1"/>
  <c r="AD44" i="1"/>
  <c r="AD22" i="1"/>
  <c r="AD16" i="1"/>
  <c r="AD9" i="1"/>
  <c r="AD6" i="1"/>
  <c r="AD12" i="1" l="1"/>
  <c r="AD15" i="1" s="1"/>
  <c r="AD21" i="1" s="1"/>
  <c r="AD35" i="1" s="1"/>
  <c r="AD37" i="1" s="1"/>
  <c r="AD38" i="1" s="1"/>
  <c r="AY74" i="3"/>
  <c r="AY71" i="3"/>
  <c r="AY70" i="3"/>
  <c r="AY69" i="3"/>
  <c r="AY68" i="3"/>
  <c r="AY67" i="3"/>
  <c r="AY66" i="3"/>
  <c r="AY65" i="3"/>
  <c r="AY64" i="3"/>
  <c r="AY63" i="3"/>
  <c r="AY62" i="3"/>
  <c r="AY61" i="3"/>
  <c r="AY58" i="3"/>
  <c r="AY57" i="3"/>
  <c r="AY56" i="3"/>
  <c r="AY55" i="3"/>
  <c r="AY54" i="3"/>
  <c r="AY53" i="3"/>
  <c r="AY52" i="3"/>
  <c r="AY51" i="3"/>
  <c r="AY50" i="3"/>
  <c r="AY49" i="3"/>
  <c r="AY48" i="3"/>
  <c r="AY47" i="3"/>
  <c r="AY46" i="3"/>
  <c r="AY45" i="3"/>
  <c r="AY44" i="3"/>
  <c r="AY43" i="3"/>
  <c r="AY42" i="3"/>
  <c r="AY41" i="3"/>
  <c r="AY40" i="3"/>
  <c r="AY37" i="3"/>
  <c r="AY36" i="3"/>
  <c r="AY35" i="3"/>
  <c r="AY33" i="3"/>
  <c r="AY32" i="3"/>
  <c r="AY31" i="3"/>
  <c r="AY30" i="3"/>
  <c r="AY29" i="3"/>
  <c r="AY28" i="3"/>
  <c r="AY27" i="3"/>
  <c r="AY26" i="3"/>
  <c r="AY24" i="3"/>
  <c r="AY23" i="3"/>
  <c r="AY22" i="3"/>
  <c r="AY21" i="3"/>
  <c r="AY20" i="3"/>
  <c r="AY19" i="3"/>
  <c r="AY18" i="3"/>
  <c r="AY17" i="3"/>
  <c r="AY16" i="3"/>
  <c r="AY15" i="3"/>
  <c r="AY14" i="3"/>
  <c r="AY13" i="3"/>
  <c r="AY12" i="3"/>
  <c r="AY11" i="3"/>
  <c r="AY10" i="3"/>
  <c r="AY9" i="3"/>
  <c r="AY8" i="3"/>
  <c r="AY6" i="3"/>
  <c r="AY72" i="3" l="1"/>
  <c r="AD26" i="1" a="1"/>
  <c r="AD26" i="1" s="1"/>
  <c r="AD29" i="1" s="1"/>
  <c r="AD33" i="1" s="1"/>
  <c r="AD54" i="1" s="1"/>
  <c r="AX74" i="3"/>
  <c r="AY59" i="3"/>
  <c r="AY7" i="3"/>
  <c r="AY25" i="3" s="1"/>
  <c r="AY34" i="3" s="1"/>
  <c r="AY38" i="3" s="1"/>
  <c r="AY73" i="3" s="1"/>
  <c r="Y72" i="3"/>
  <c r="Y59" i="3"/>
  <c r="Y7" i="3"/>
  <c r="Y25" i="3" s="1"/>
  <c r="Y34" i="3" s="1"/>
  <c r="Y38" i="3" s="1"/>
  <c r="Y86" i="2"/>
  <c r="Y80" i="2"/>
  <c r="Y77" i="2"/>
  <c r="Y69" i="2"/>
  <c r="Y66" i="2"/>
  <c r="Y63" i="2"/>
  <c r="Y56" i="2"/>
  <c r="Y48" i="2" s="1"/>
  <c r="Y47" i="2" s="1"/>
  <c r="Y39" i="2"/>
  <c r="Y36" i="2"/>
  <c r="Y33" i="2"/>
  <c r="Y28" i="2"/>
  <c r="Y20" i="2"/>
  <c r="Y17" i="2"/>
  <c r="Y14" i="2"/>
  <c r="Y62" i="2" l="1"/>
  <c r="Y73" i="3"/>
  <c r="Y77" i="3" s="1"/>
  <c r="Y25" i="2"/>
  <c r="Y6" i="2"/>
  <c r="Y76" i="2"/>
  <c r="AC58" i="1"/>
  <c r="AC55" i="1"/>
  <c r="AC44" i="1"/>
  <c r="AC22" i="1"/>
  <c r="AC16" i="1"/>
  <c r="AC9" i="1"/>
  <c r="AC6" i="1"/>
  <c r="M17" i="5"/>
  <c r="AX75" i="3"/>
  <c r="AX37" i="3"/>
  <c r="AX36" i="3"/>
  <c r="AX35" i="3"/>
  <c r="Y61" i="2" l="1"/>
  <c r="AX7" i="3"/>
  <c r="AX25" i="3" s="1"/>
  <c r="AX34" i="3" s="1"/>
  <c r="AX38" i="3" s="1"/>
  <c r="AX72" i="3"/>
  <c r="AX59" i="3"/>
  <c r="Y46" i="2"/>
  <c r="AC12" i="1"/>
  <c r="AC15" i="1" s="1"/>
  <c r="AC21" i="1" s="1"/>
  <c r="AC35" i="1" s="1"/>
  <c r="AC37" i="1" s="1"/>
  <c r="AC38" i="1" s="1"/>
  <c r="AX73" i="3" l="1"/>
  <c r="AX77" i="3" s="1"/>
  <c r="AY75" i="3" s="1"/>
  <c r="AY77" i="3" s="1"/>
  <c r="AZ75" i="3" s="1"/>
  <c r="AZ77" i="3" s="1"/>
  <c r="BA75" i="3" s="1"/>
  <c r="BA77" i="3" s="1"/>
  <c r="BB75" i="3" s="1"/>
  <c r="BB77" i="3" s="1"/>
  <c r="Y93" i="2"/>
  <c r="AC26" i="1" a="1"/>
  <c r="AC26" i="1" s="1"/>
  <c r="AC29" i="1" s="1"/>
  <c r="AC33" i="1" s="1"/>
  <c r="AC54" i="1" s="1"/>
  <c r="X72" i="3"/>
  <c r="X59" i="3"/>
  <c r="X7" i="3"/>
  <c r="X25" i="3" s="1"/>
  <c r="X34" i="3" s="1"/>
  <c r="X38" i="3" s="1"/>
  <c r="M29" i="5"/>
  <c r="M30" i="5"/>
  <c r="X86" i="2"/>
  <c r="X80" i="2"/>
  <c r="X77" i="2"/>
  <c r="X69" i="2"/>
  <c r="X66" i="2"/>
  <c r="X63" i="2"/>
  <c r="X56" i="2"/>
  <c r="X48" i="2" s="1"/>
  <c r="X47" i="2" s="1"/>
  <c r="M28" i="5" s="1"/>
  <c r="X39" i="2"/>
  <c r="X36" i="2"/>
  <c r="X33" i="2"/>
  <c r="X28" i="2"/>
  <c r="X20" i="2"/>
  <c r="X17" i="2"/>
  <c r="X14" i="2"/>
  <c r="M67" i="7"/>
  <c r="M33" i="5" s="1"/>
  <c r="M58" i="7"/>
  <c r="M16" i="5"/>
  <c r="M9" i="7"/>
  <c r="AB58" i="1"/>
  <c r="AB55" i="1"/>
  <c r="AB44" i="1"/>
  <c r="AB22" i="1"/>
  <c r="AB16" i="1"/>
  <c r="AB9" i="1"/>
  <c r="AB6" i="1"/>
  <c r="X73" i="3" l="1"/>
  <c r="X77" i="3" s="1"/>
  <c r="M23" i="5"/>
  <c r="M34" i="5"/>
  <c r="X6" i="2"/>
  <c r="M26" i="5" s="1"/>
  <c r="M22" i="7"/>
  <c r="AB12" i="1"/>
  <c r="AB15" i="1" s="1"/>
  <c r="AB21" i="1" s="1"/>
  <c r="M55" i="7"/>
  <c r="M15" i="5"/>
  <c r="M16" i="7"/>
  <c r="M65" i="7"/>
  <c r="M18" i="5" s="1"/>
  <c r="M44" i="7"/>
  <c r="X25" i="2"/>
  <c r="X76" i="2"/>
  <c r="M32" i="5" s="1"/>
  <c r="X62" i="2"/>
  <c r="M6" i="7"/>
  <c r="X61" i="2" l="1"/>
  <c r="M31" i="5"/>
  <c r="X46" i="2"/>
  <c r="M27" i="5"/>
  <c r="M25" i="5" s="1"/>
  <c r="AB26" i="1" a="1"/>
  <c r="AB26" i="1" s="1"/>
  <c r="AB29" i="1" s="1"/>
  <c r="AB33" i="1" s="1"/>
  <c r="AB54" i="1" s="1"/>
  <c r="AB35" i="1"/>
  <c r="AB37" i="1" s="1"/>
  <c r="AB38" i="1" s="1"/>
  <c r="M12" i="7"/>
  <c r="M15" i="7" s="1"/>
  <c r="M21" i="7" s="1"/>
  <c r="M10" i="5"/>
  <c r="X93" i="2" l="1"/>
  <c r="M26" i="7" a="1"/>
  <c r="M26" i="7" s="1"/>
  <c r="M11" i="5"/>
  <c r="M35" i="7"/>
  <c r="AH7" i="2"/>
  <c r="AH8" i="2"/>
  <c r="AH9" i="2"/>
  <c r="AH10" i="2"/>
  <c r="AH12" i="2"/>
  <c r="AH13" i="2"/>
  <c r="AH15" i="2"/>
  <c r="AH24" i="2"/>
  <c r="AH26" i="2"/>
  <c r="AH29" i="2"/>
  <c r="AH30" i="2"/>
  <c r="AH31" i="2"/>
  <c r="AH32" i="2"/>
  <c r="AH34" i="2"/>
  <c r="AH35" i="2"/>
  <c r="AH37" i="2"/>
  <c r="AH38" i="2"/>
  <c r="AH40" i="2"/>
  <c r="AH41" i="2"/>
  <c r="AH42" i="2"/>
  <c r="AH43" i="2"/>
  <c r="AH44" i="2"/>
  <c r="AH45" i="2"/>
  <c r="AH49" i="2"/>
  <c r="AH50" i="2"/>
  <c r="AH51" i="2"/>
  <c r="AH52" i="2"/>
  <c r="AH53" i="2"/>
  <c r="AH54" i="2"/>
  <c r="AH55" i="2"/>
  <c r="AH57" i="2"/>
  <c r="AH58" i="2"/>
  <c r="AH59" i="2"/>
  <c r="AH64" i="2"/>
  <c r="AH65" i="2"/>
  <c r="AH70" i="2"/>
  <c r="AH71" i="2"/>
  <c r="AH72" i="2"/>
  <c r="AH73" i="2"/>
  <c r="AH74" i="2"/>
  <c r="AH75" i="2"/>
  <c r="AH78" i="2"/>
  <c r="AH79" i="2"/>
  <c r="AH81" i="2"/>
  <c r="AH82" i="2"/>
  <c r="AH83" i="2"/>
  <c r="AH84" i="2"/>
  <c r="AH85" i="2"/>
  <c r="AH87" i="2"/>
  <c r="AH88" i="2"/>
  <c r="AH89" i="2"/>
  <c r="AH90" i="2"/>
  <c r="AH91" i="2"/>
  <c r="AH92" i="2"/>
  <c r="AW74" i="3"/>
  <c r="AW71" i="3"/>
  <c r="AW70" i="3"/>
  <c r="AW69" i="3"/>
  <c r="AW68" i="3"/>
  <c r="AW67" i="3"/>
  <c r="AW66" i="3"/>
  <c r="AW65" i="3"/>
  <c r="AW64" i="3"/>
  <c r="AW63" i="3"/>
  <c r="AW62" i="3"/>
  <c r="AW61" i="3"/>
  <c r="AW58" i="3"/>
  <c r="AW57" i="3"/>
  <c r="AW56" i="3"/>
  <c r="AW55" i="3"/>
  <c r="AW54" i="3"/>
  <c r="AW53" i="3"/>
  <c r="AW52" i="3"/>
  <c r="AW51" i="3"/>
  <c r="AW50" i="3"/>
  <c r="AW49" i="3"/>
  <c r="AW48" i="3"/>
  <c r="AW47" i="3"/>
  <c r="AW46" i="3"/>
  <c r="AW45" i="3"/>
  <c r="AW44" i="3"/>
  <c r="AW43" i="3"/>
  <c r="AW42" i="3"/>
  <c r="AW41" i="3"/>
  <c r="AW40" i="3"/>
  <c r="AW37" i="3"/>
  <c r="AW36" i="3"/>
  <c r="AW35" i="3"/>
  <c r="AW33" i="3"/>
  <c r="AW32" i="3"/>
  <c r="AW31" i="3"/>
  <c r="AW30" i="3"/>
  <c r="AW29" i="3"/>
  <c r="AW28" i="3"/>
  <c r="AW27" i="3"/>
  <c r="AW26" i="3"/>
  <c r="AW24" i="3"/>
  <c r="AW23" i="3"/>
  <c r="AW22" i="3"/>
  <c r="AW21" i="3"/>
  <c r="AW20" i="3"/>
  <c r="AW19" i="3"/>
  <c r="AW18" i="3"/>
  <c r="AW17" i="3"/>
  <c r="AW16" i="3"/>
  <c r="AW15" i="3"/>
  <c r="AW14" i="3"/>
  <c r="AW13" i="3"/>
  <c r="AW12" i="3"/>
  <c r="AW11" i="3"/>
  <c r="AW10" i="3"/>
  <c r="AW9" i="3"/>
  <c r="AW8" i="3"/>
  <c r="AW6" i="3"/>
  <c r="W72" i="3"/>
  <c r="L22" i="5" s="1"/>
  <c r="W59" i="3"/>
  <c r="L21" i="5" s="1"/>
  <c r="W7" i="3"/>
  <c r="W25" i="3" s="1"/>
  <c r="W34" i="3" s="1"/>
  <c r="W38" i="3" s="1"/>
  <c r="L20" i="5" s="1"/>
  <c r="W86" i="2"/>
  <c r="AH86" i="2" s="1"/>
  <c r="W80" i="2"/>
  <c r="AH80" i="2" s="1"/>
  <c r="W77" i="2"/>
  <c r="W69" i="2"/>
  <c r="AH69" i="2" s="1"/>
  <c r="W66" i="2"/>
  <c r="AH66" i="2" s="1"/>
  <c r="W63" i="2"/>
  <c r="AH63" i="2" s="1"/>
  <c r="W56" i="2"/>
  <c r="W48" i="2" s="1"/>
  <c r="AH48" i="2" s="1"/>
  <c r="W39" i="2"/>
  <c r="AH39" i="2" s="1"/>
  <c r="W36" i="2"/>
  <c r="AH36" i="2" s="1"/>
  <c r="W33" i="2"/>
  <c r="W28" i="2"/>
  <c r="AH28" i="2" s="1"/>
  <c r="W20" i="2"/>
  <c r="AH20" i="2" s="1"/>
  <c r="W17" i="2"/>
  <c r="AH17" i="2" s="1"/>
  <c r="W14" i="2"/>
  <c r="AH14" i="2" s="1"/>
  <c r="AH68" i="2"/>
  <c r="AH67" i="2"/>
  <c r="AH60" i="2"/>
  <c r="AH27" i="2"/>
  <c r="AH23" i="2"/>
  <c r="AH22" i="2"/>
  <c r="AH21" i="2"/>
  <c r="AH19" i="2"/>
  <c r="AH18" i="2"/>
  <c r="AH16" i="2"/>
  <c r="AH11" i="2"/>
  <c r="AH4" i="2"/>
  <c r="L67" i="7"/>
  <c r="L60" i="7"/>
  <c r="L59" i="7"/>
  <c r="L57" i="7"/>
  <c r="L56" i="7"/>
  <c r="L53" i="7"/>
  <c r="L52" i="7"/>
  <c r="L51" i="7"/>
  <c r="L49" i="7"/>
  <c r="L48" i="7"/>
  <c r="L47" i="7"/>
  <c r="L46" i="7"/>
  <c r="L36" i="7"/>
  <c r="L31" i="7"/>
  <c r="L28" i="7"/>
  <c r="L27" i="7"/>
  <c r="L25" i="7"/>
  <c r="L24" i="7"/>
  <c r="L23" i="7"/>
  <c r="L20" i="7"/>
  <c r="L19" i="7"/>
  <c r="L17" i="7"/>
  <c r="L14" i="7"/>
  <c r="L13" i="7"/>
  <c r="L11" i="7"/>
  <c r="L10" i="7"/>
  <c r="L8" i="7"/>
  <c r="L7" i="7"/>
  <c r="AH56" i="2" l="1"/>
  <c r="W6" i="2"/>
  <c r="AH6" i="2" s="1"/>
  <c r="M37" i="7"/>
  <c r="M29" i="7"/>
  <c r="M13" i="5"/>
  <c r="W25" i="2"/>
  <c r="AH25" i="2" s="1"/>
  <c r="W76" i="2"/>
  <c r="AH76" i="2" s="1"/>
  <c r="W73" i="3"/>
  <c r="W77" i="3" s="1"/>
  <c r="AW59" i="3"/>
  <c r="AW72" i="3"/>
  <c r="AW7" i="3"/>
  <c r="AW25" i="3" s="1"/>
  <c r="AW34" i="3" s="1"/>
  <c r="AW38" i="3" s="1"/>
  <c r="W62" i="2"/>
  <c r="AH77" i="2"/>
  <c r="W47" i="2"/>
  <c r="AH33" i="2"/>
  <c r="M33" i="7" l="1"/>
  <c r="M14" i="5" s="1"/>
  <c r="M12" i="5"/>
  <c r="M38" i="7"/>
  <c r="AW73" i="3"/>
  <c r="W61" i="2"/>
  <c r="AH61" i="2" s="1"/>
  <c r="W46" i="2"/>
  <c r="AH46" i="2" s="1"/>
  <c r="AH62" i="2"/>
  <c r="AH47" i="2"/>
  <c r="AA58" i="1"/>
  <c r="AA55" i="1"/>
  <c r="AA44" i="1"/>
  <c r="AA22" i="1"/>
  <c r="AA16" i="1"/>
  <c r="AA9" i="1"/>
  <c r="AA6" i="1"/>
  <c r="W93" i="2" l="1"/>
  <c r="AH93" i="2" s="1"/>
  <c r="M54" i="7"/>
  <c r="AA12" i="1"/>
  <c r="AA15" i="1" s="1"/>
  <c r="AA21" i="1" s="1"/>
  <c r="AA26" i="1" s="1" a="1"/>
  <c r="AA26" i="1" s="1"/>
  <c r="AA29" i="1" s="1"/>
  <c r="AA33" i="1" s="1"/>
  <c r="AA54" i="1" s="1"/>
  <c r="AA35" i="1" l="1"/>
  <c r="AA37" i="1" s="1"/>
  <c r="AA38" i="1" s="1"/>
  <c r="Z18" i="1" l="1"/>
  <c r="L18" i="7" s="1"/>
  <c r="AV6" i="3" l="1"/>
  <c r="AV8" i="3"/>
  <c r="AV9" i="3"/>
  <c r="AV10" i="3"/>
  <c r="AV11" i="3"/>
  <c r="AV12" i="3"/>
  <c r="AV13" i="3"/>
  <c r="AV14" i="3"/>
  <c r="AV15" i="3"/>
  <c r="AV16" i="3"/>
  <c r="AV17" i="3"/>
  <c r="AV18" i="3"/>
  <c r="AV19" i="3"/>
  <c r="AV20" i="3"/>
  <c r="AV21" i="3"/>
  <c r="AV22" i="3"/>
  <c r="AV23" i="3"/>
  <c r="AV24" i="3"/>
  <c r="AV26" i="3"/>
  <c r="AV27" i="3"/>
  <c r="AV28" i="3"/>
  <c r="AV29" i="3"/>
  <c r="AV30" i="3"/>
  <c r="AV31" i="3"/>
  <c r="AV32" i="3"/>
  <c r="AV33" i="3"/>
  <c r="AV35" i="3"/>
  <c r="AV36" i="3"/>
  <c r="AV37" i="3"/>
  <c r="AV40" i="3"/>
  <c r="AV41" i="3"/>
  <c r="AV42" i="3"/>
  <c r="AV43" i="3"/>
  <c r="AV44" i="3"/>
  <c r="AV45" i="3"/>
  <c r="AV46" i="3"/>
  <c r="AV47" i="3"/>
  <c r="AV48" i="3"/>
  <c r="AV49" i="3"/>
  <c r="AV50" i="3"/>
  <c r="AV51" i="3"/>
  <c r="AV52" i="3"/>
  <c r="AV53" i="3"/>
  <c r="AV54" i="3"/>
  <c r="AV55" i="3"/>
  <c r="AV56" i="3"/>
  <c r="AV57" i="3"/>
  <c r="AV58" i="3"/>
  <c r="AV61" i="3"/>
  <c r="AV62" i="3"/>
  <c r="AV63" i="3"/>
  <c r="AV64" i="3"/>
  <c r="AV65" i="3"/>
  <c r="AV66" i="3"/>
  <c r="AV67" i="3"/>
  <c r="AV68" i="3"/>
  <c r="AV69" i="3"/>
  <c r="AV70" i="3"/>
  <c r="AV71" i="3"/>
  <c r="AV74" i="3"/>
  <c r="V72" i="3"/>
  <c r="V59" i="3"/>
  <c r="V7" i="3"/>
  <c r="V25" i="3" s="1"/>
  <c r="V34" i="3" s="1"/>
  <c r="V38" i="3" s="1"/>
  <c r="V73" i="3" s="1"/>
  <c r="V69" i="2"/>
  <c r="V62" i="2" s="1"/>
  <c r="V86" i="2"/>
  <c r="V80" i="2"/>
  <c r="V77" i="2"/>
  <c r="V66" i="2"/>
  <c r="V63" i="2"/>
  <c r="V56" i="2"/>
  <c r="V48" i="2" s="1"/>
  <c r="V47" i="2" s="1"/>
  <c r="V39" i="2"/>
  <c r="V36" i="2"/>
  <c r="V33" i="2"/>
  <c r="V28" i="2"/>
  <c r="V20" i="2"/>
  <c r="V17" i="2"/>
  <c r="V14" i="2"/>
  <c r="Z6" i="1"/>
  <c r="Z9" i="1"/>
  <c r="Z16" i="1"/>
  <c r="Z22" i="1"/>
  <c r="Z44" i="1"/>
  <c r="Z55" i="1"/>
  <c r="Z58" i="1"/>
  <c r="AV72" i="3" l="1"/>
  <c r="AV59" i="3"/>
  <c r="AV7" i="3"/>
  <c r="AV25" i="3" s="1"/>
  <c r="AV34" i="3" s="1"/>
  <c r="AV38" i="3" s="1"/>
  <c r="AV73" i="3" s="1"/>
  <c r="V6" i="2"/>
  <c r="Z12" i="1"/>
  <c r="Z15" i="1" s="1"/>
  <c r="Z21" i="1" s="1"/>
  <c r="V25" i="2"/>
  <c r="V76" i="2"/>
  <c r="Z35" i="1" l="1"/>
  <c r="Z37" i="1" s="1"/>
  <c r="Z38" i="1" s="1"/>
  <c r="Z26" i="1" a="1"/>
  <c r="Z26" i="1" s="1"/>
  <c r="Z29" i="1" s="1"/>
  <c r="Z33" i="1" s="1"/>
  <c r="Z54" i="1" s="1"/>
  <c r="V61" i="2"/>
  <c r="V46" i="2"/>
  <c r="V93" i="2" l="1"/>
  <c r="AJ51" i="3" l="1"/>
  <c r="AK51" i="3"/>
  <c r="AL51" i="3"/>
  <c r="AM51" i="3"/>
  <c r="AN51" i="3"/>
  <c r="AO51" i="3"/>
  <c r="AP51" i="3"/>
  <c r="AQ51" i="3"/>
  <c r="AR51" i="3"/>
  <c r="AS51" i="3"/>
  <c r="AT51" i="3"/>
  <c r="AU51" i="3"/>
  <c r="AU36" i="3"/>
  <c r="AU74" i="3"/>
  <c r="AT74" i="3"/>
  <c r="AS74" i="3"/>
  <c r="AR74" i="3"/>
  <c r="AQ74" i="3"/>
  <c r="AP74" i="3"/>
  <c r="AO74" i="3"/>
  <c r="AN74" i="3"/>
  <c r="AM74" i="3"/>
  <c r="AL74" i="3"/>
  <c r="AK74" i="3"/>
  <c r="AJ74" i="3"/>
  <c r="AI74" i="3"/>
  <c r="AH74" i="3"/>
  <c r="AG74" i="3"/>
  <c r="AF74" i="3"/>
  <c r="AE74" i="3"/>
  <c r="AD74" i="3"/>
  <c r="AU71" i="3"/>
  <c r="AU70" i="3"/>
  <c r="AU69" i="3"/>
  <c r="AU68" i="3"/>
  <c r="AU67" i="3"/>
  <c r="AU66" i="3"/>
  <c r="AU65" i="3"/>
  <c r="AU64" i="3"/>
  <c r="AU63" i="3"/>
  <c r="AU62" i="3"/>
  <c r="AU61" i="3"/>
  <c r="AU58" i="3"/>
  <c r="AU57" i="3"/>
  <c r="AU56" i="3"/>
  <c r="AU55" i="3"/>
  <c r="AU54" i="3"/>
  <c r="AU53" i="3"/>
  <c r="AU52" i="3"/>
  <c r="AU50" i="3"/>
  <c r="AU49" i="3"/>
  <c r="AU48" i="3"/>
  <c r="AU47" i="3"/>
  <c r="AU46" i="3"/>
  <c r="AU45" i="3"/>
  <c r="AU44" i="3"/>
  <c r="AU43" i="3"/>
  <c r="AU42" i="3"/>
  <c r="AU41" i="3"/>
  <c r="AU40" i="3"/>
  <c r="AU37" i="3"/>
  <c r="AU35" i="3"/>
  <c r="AU33" i="3"/>
  <c r="AU32" i="3"/>
  <c r="AU31" i="3"/>
  <c r="AU30" i="3"/>
  <c r="AU29" i="3"/>
  <c r="AU28" i="3"/>
  <c r="AU27" i="3"/>
  <c r="AU26" i="3"/>
  <c r="AU24" i="3"/>
  <c r="AU23" i="3"/>
  <c r="AU22" i="3"/>
  <c r="AU21" i="3"/>
  <c r="AU20" i="3"/>
  <c r="AU19" i="3"/>
  <c r="AU18" i="3"/>
  <c r="AU17" i="3"/>
  <c r="AU16" i="3"/>
  <c r="AU15" i="3"/>
  <c r="AU14" i="3"/>
  <c r="AU13" i="3"/>
  <c r="AU12" i="3"/>
  <c r="AU11" i="3"/>
  <c r="AU10" i="3"/>
  <c r="AU9" i="3"/>
  <c r="AU8" i="3"/>
  <c r="AU6" i="3"/>
  <c r="U72" i="3"/>
  <c r="U59" i="3"/>
  <c r="U7" i="3"/>
  <c r="U25" i="3" s="1"/>
  <c r="U34" i="3" s="1"/>
  <c r="U38" i="3" s="1"/>
  <c r="U86" i="2"/>
  <c r="U80" i="2"/>
  <c r="U77" i="2"/>
  <c r="U69" i="2"/>
  <c r="U66" i="2"/>
  <c r="U63" i="2"/>
  <c r="U56" i="2"/>
  <c r="U48" i="2" s="1"/>
  <c r="U39" i="2"/>
  <c r="U36" i="2"/>
  <c r="U33" i="2"/>
  <c r="U28" i="2"/>
  <c r="U20" i="2"/>
  <c r="U17" i="2"/>
  <c r="U6" i="2" s="1"/>
  <c r="U14" i="2"/>
  <c r="L15" i="5"/>
  <c r="Y58" i="1"/>
  <c r="Y55" i="1"/>
  <c r="Y44" i="1"/>
  <c r="Y6" i="1"/>
  <c r="Y9" i="1"/>
  <c r="Y16" i="1"/>
  <c r="Y22" i="1"/>
  <c r="L33" i="5"/>
  <c r="L65" i="7"/>
  <c r="L18" i="5" s="1"/>
  <c r="L16" i="5"/>
  <c r="L17" i="5"/>
  <c r="U25" i="2" l="1"/>
  <c r="U46" i="2" s="1"/>
  <c r="U73" i="3"/>
  <c r="U47" i="2"/>
  <c r="AU59" i="3"/>
  <c r="AU7" i="3"/>
  <c r="AU25" i="3" s="1"/>
  <c r="AU34" i="3" s="1"/>
  <c r="AU38" i="3" s="1"/>
  <c r="AU72" i="3"/>
  <c r="U76" i="2"/>
  <c r="U62" i="2"/>
  <c r="Y12" i="1"/>
  <c r="Y15" i="1" s="1"/>
  <c r="Y21" i="1" s="1"/>
  <c r="Y35" i="1" s="1"/>
  <c r="Y37" i="1" s="1"/>
  <c r="Y38" i="1" s="1"/>
  <c r="AT76" i="3"/>
  <c r="AT71" i="3"/>
  <c r="AT70" i="3"/>
  <c r="AT69" i="3"/>
  <c r="AT68" i="3"/>
  <c r="AT67" i="3"/>
  <c r="AT66" i="3"/>
  <c r="AT65" i="3"/>
  <c r="AT64" i="3"/>
  <c r="AT63" i="3"/>
  <c r="AT62" i="3"/>
  <c r="AT61" i="3"/>
  <c r="AT58" i="3"/>
  <c r="AT57" i="3"/>
  <c r="AT56" i="3"/>
  <c r="AT55" i="3"/>
  <c r="AT54" i="3"/>
  <c r="AT53" i="3"/>
  <c r="AT52" i="3"/>
  <c r="AT50" i="3"/>
  <c r="AT49" i="3"/>
  <c r="AT48" i="3"/>
  <c r="AT47" i="3"/>
  <c r="AT46" i="3"/>
  <c r="AT45" i="3"/>
  <c r="AT44" i="3"/>
  <c r="AT43" i="3"/>
  <c r="AT42" i="3"/>
  <c r="AT41" i="3"/>
  <c r="AT40" i="3"/>
  <c r="AT37" i="3"/>
  <c r="AT35" i="3"/>
  <c r="AT33" i="3"/>
  <c r="AT32" i="3"/>
  <c r="AT31" i="3"/>
  <c r="AT30" i="3"/>
  <c r="AT29" i="3"/>
  <c r="AT28" i="3"/>
  <c r="AT27" i="3"/>
  <c r="AT26" i="3"/>
  <c r="AT24" i="3"/>
  <c r="AT23" i="3"/>
  <c r="AT22" i="3"/>
  <c r="AT21" i="3"/>
  <c r="AT20" i="3"/>
  <c r="AT19" i="3"/>
  <c r="AT18" i="3"/>
  <c r="AT17" i="3"/>
  <c r="AT16" i="3"/>
  <c r="AT15" i="3"/>
  <c r="AT14" i="3"/>
  <c r="AT13" i="3"/>
  <c r="AT12" i="3"/>
  <c r="AT11" i="3"/>
  <c r="AT10" i="3"/>
  <c r="AT9" i="3"/>
  <c r="AT8" i="3"/>
  <c r="AT6" i="3"/>
  <c r="T72" i="3"/>
  <c r="T59" i="3"/>
  <c r="T7" i="3"/>
  <c r="T25" i="3" s="1"/>
  <c r="T34" i="3" s="1"/>
  <c r="T38" i="3" s="1"/>
  <c r="L30" i="5"/>
  <c r="L29" i="5"/>
  <c r="U61" i="2" l="1"/>
  <c r="Y26" i="1" a="1"/>
  <c r="Y26" i="1" s="1"/>
  <c r="Y29" i="1" s="1"/>
  <c r="Y33" i="1" s="1"/>
  <c r="Y54" i="1" s="1"/>
  <c r="AU73" i="3"/>
  <c r="AT7" i="3"/>
  <c r="AT25" i="3" s="1"/>
  <c r="AT34" i="3" s="1"/>
  <c r="AT38" i="3" s="1"/>
  <c r="T73" i="3"/>
  <c r="L23" i="5"/>
  <c r="AT72" i="3"/>
  <c r="AT59" i="3"/>
  <c r="T14" i="2"/>
  <c r="T17" i="2"/>
  <c r="T20" i="2"/>
  <c r="T28" i="2"/>
  <c r="T33" i="2"/>
  <c r="T36" i="2"/>
  <c r="T39" i="2"/>
  <c r="T56" i="2"/>
  <c r="T63" i="2"/>
  <c r="T66" i="2"/>
  <c r="T69" i="2"/>
  <c r="T77" i="2"/>
  <c r="T80" i="2"/>
  <c r="T86" i="2"/>
  <c r="U93" i="2" l="1"/>
  <c r="AT73" i="3"/>
  <c r="T48" i="2"/>
  <c r="T25" i="2"/>
  <c r="L27" i="5" s="1"/>
  <c r="T76" i="2"/>
  <c r="L32" i="5" s="1"/>
  <c r="T62" i="2"/>
  <c r="L31" i="5" s="1"/>
  <c r="T6" i="2"/>
  <c r="L55" i="7"/>
  <c r="L44" i="7"/>
  <c r="L58" i="7"/>
  <c r="L6" i="7"/>
  <c r="L9" i="7"/>
  <c r="L16" i="7"/>
  <c r="L22" i="7"/>
  <c r="T46" i="2" l="1"/>
  <c r="L26" i="5"/>
  <c r="L25" i="5" s="1"/>
  <c r="T47" i="2"/>
  <c r="L28" i="5" s="1"/>
  <c r="L34" i="5" s="1"/>
  <c r="L12" i="7"/>
  <c r="L15" i="7" s="1"/>
  <c r="L21" i="7" s="1"/>
  <c r="L10" i="5"/>
  <c r="T61" i="2"/>
  <c r="L11" i="5" l="1"/>
  <c r="T93" i="2"/>
  <c r="L26" i="7" a="1"/>
  <c r="L26" i="7" s="1"/>
  <c r="L35" i="7"/>
  <c r="L37" i="7" s="1"/>
  <c r="L29" i="7" l="1"/>
  <c r="L13" i="5"/>
  <c r="L38" i="7"/>
  <c r="L12" i="5"/>
  <c r="X44" i="1"/>
  <c r="X55" i="1"/>
  <c r="X58" i="1"/>
  <c r="X6" i="1"/>
  <c r="X9" i="1"/>
  <c r="X16" i="1"/>
  <c r="X22" i="1"/>
  <c r="AS71" i="3"/>
  <c r="AS70" i="3"/>
  <c r="AS69" i="3"/>
  <c r="AS68" i="3"/>
  <c r="AS67" i="3"/>
  <c r="AS66" i="3"/>
  <c r="AS65" i="3"/>
  <c r="AS64" i="3"/>
  <c r="AS63" i="3"/>
  <c r="AS62" i="3"/>
  <c r="AS61" i="3"/>
  <c r="AS58" i="3"/>
  <c r="AS57" i="3"/>
  <c r="AS56" i="3"/>
  <c r="AS55" i="3"/>
  <c r="AS54" i="3"/>
  <c r="AS53" i="3"/>
  <c r="AS52" i="3"/>
  <c r="AS50" i="3"/>
  <c r="AS49" i="3"/>
  <c r="AS48" i="3"/>
  <c r="AS47" i="3"/>
  <c r="AS46" i="3"/>
  <c r="AS45" i="3"/>
  <c r="AS44" i="3"/>
  <c r="AS43" i="3"/>
  <c r="AS42" i="3"/>
  <c r="AS41" i="3"/>
  <c r="AS40" i="3"/>
  <c r="AS37" i="3"/>
  <c r="AS35" i="3"/>
  <c r="AS33" i="3"/>
  <c r="AS32" i="3"/>
  <c r="AS31" i="3"/>
  <c r="AS30" i="3"/>
  <c r="AS29" i="3"/>
  <c r="AS28" i="3"/>
  <c r="AS27" i="3"/>
  <c r="AS26" i="3"/>
  <c r="AS24" i="3"/>
  <c r="AS23" i="3"/>
  <c r="AS22" i="3"/>
  <c r="AS21" i="3"/>
  <c r="AS20" i="3"/>
  <c r="AS19" i="3"/>
  <c r="AS18" i="3"/>
  <c r="AS17" i="3"/>
  <c r="AS16" i="3"/>
  <c r="AS15" i="3"/>
  <c r="AS14" i="3"/>
  <c r="AS13" i="3"/>
  <c r="AS12" i="3"/>
  <c r="AS11" i="3"/>
  <c r="AS10" i="3"/>
  <c r="AS9" i="3"/>
  <c r="AS8" i="3"/>
  <c r="AS6" i="3"/>
  <c r="S72" i="3"/>
  <c r="K22" i="5" s="1"/>
  <c r="S59" i="3"/>
  <c r="S7" i="3"/>
  <c r="S25" i="3" s="1"/>
  <c r="S86" i="2"/>
  <c r="AG86" i="2" s="1"/>
  <c r="S80" i="2"/>
  <c r="AG80" i="2" s="1"/>
  <c r="S77" i="2"/>
  <c r="AG77" i="2" s="1"/>
  <c r="S69" i="2"/>
  <c r="AG69" i="2" s="1"/>
  <c r="S66" i="2"/>
  <c r="AG66" i="2" s="1"/>
  <c r="S63" i="2"/>
  <c r="S56" i="2"/>
  <c r="S48" i="2" s="1"/>
  <c r="S47" i="2" s="1"/>
  <c r="S39" i="2"/>
  <c r="AG39" i="2" s="1"/>
  <c r="S36" i="2"/>
  <c r="AG36" i="2" s="1"/>
  <c r="S33" i="2"/>
  <c r="AG33" i="2" s="1"/>
  <c r="S28" i="2"/>
  <c r="S20" i="2"/>
  <c r="AG20" i="2" s="1"/>
  <c r="S17" i="2"/>
  <c r="AG17" i="2" s="1"/>
  <c r="S14" i="2"/>
  <c r="AG14" i="2" s="1"/>
  <c r="AG92" i="2"/>
  <c r="AG91" i="2"/>
  <c r="AG90" i="2"/>
  <c r="AG89" i="2"/>
  <c r="AG88" i="2"/>
  <c r="AG87" i="2"/>
  <c r="AG85" i="2"/>
  <c r="AG84" i="2"/>
  <c r="AG83" i="2"/>
  <c r="AG82" i="2"/>
  <c r="AG81" i="2"/>
  <c r="AG79" i="2"/>
  <c r="AG78" i="2"/>
  <c r="AG75" i="2"/>
  <c r="AG74" i="2"/>
  <c r="AG73" i="2"/>
  <c r="AG72" i="2"/>
  <c r="AG71" i="2"/>
  <c r="AG70" i="2"/>
  <c r="AG68" i="2"/>
  <c r="AG67" i="2"/>
  <c r="AG65" i="2"/>
  <c r="AG64" i="2"/>
  <c r="AG60" i="2"/>
  <c r="AG59" i="2"/>
  <c r="AG58" i="2"/>
  <c r="AG57" i="2"/>
  <c r="AG55" i="2"/>
  <c r="AG54" i="2"/>
  <c r="AG53" i="2"/>
  <c r="AG52" i="2"/>
  <c r="AG51" i="2"/>
  <c r="AG50" i="2"/>
  <c r="AG49" i="2"/>
  <c r="AG45" i="2"/>
  <c r="AG44" i="2"/>
  <c r="AG43" i="2"/>
  <c r="AG42" i="2"/>
  <c r="AG41" i="2"/>
  <c r="AG40" i="2"/>
  <c r="AG38" i="2"/>
  <c r="AG37" i="2"/>
  <c r="AG35" i="2"/>
  <c r="AG34" i="2"/>
  <c r="AG32" i="2"/>
  <c r="AG31" i="2"/>
  <c r="AG30" i="2"/>
  <c r="AG29" i="2"/>
  <c r="AG27" i="2"/>
  <c r="AG26" i="2"/>
  <c r="AG24" i="2"/>
  <c r="AG23" i="2"/>
  <c r="AG22" i="2"/>
  <c r="AG21" i="2"/>
  <c r="AG19" i="2"/>
  <c r="AG18" i="2"/>
  <c r="AG16" i="2"/>
  <c r="AG15" i="2"/>
  <c r="AG13" i="2"/>
  <c r="AG12" i="2"/>
  <c r="AG11" i="2"/>
  <c r="AG10" i="2"/>
  <c r="AG8" i="2"/>
  <c r="AG7" i="2"/>
  <c r="K67" i="7"/>
  <c r="L33" i="7" l="1"/>
  <c r="L54" i="7" s="1"/>
  <c r="AG56" i="2"/>
  <c r="S25" i="2"/>
  <c r="AG25" i="2" s="1"/>
  <c r="S62" i="2"/>
  <c r="AG62" i="2" s="1"/>
  <c r="X12" i="1"/>
  <c r="X15" i="1" s="1"/>
  <c r="X21" i="1" s="1"/>
  <c r="X35" i="1" s="1"/>
  <c r="X37" i="1" s="1"/>
  <c r="X38" i="1" s="1"/>
  <c r="K21" i="5"/>
  <c r="S34" i="3"/>
  <c r="S76" i="2"/>
  <c r="AG76" i="2" s="1"/>
  <c r="AS72" i="3"/>
  <c r="AS59" i="3"/>
  <c r="AS7" i="3"/>
  <c r="AS25" i="3" s="1"/>
  <c r="AS34" i="3" s="1"/>
  <c r="AS38" i="3" s="1"/>
  <c r="AG28" i="2"/>
  <c r="AG47" i="2"/>
  <c r="AG63" i="2"/>
  <c r="AG48" i="2"/>
  <c r="L14" i="5" l="1"/>
  <c r="AS73" i="3"/>
  <c r="X26" i="1" a="1"/>
  <c r="X26" i="1" s="1"/>
  <c r="X29" i="1" s="1"/>
  <c r="X33" i="1" s="1"/>
  <c r="X54" i="1" s="1"/>
  <c r="S38" i="3"/>
  <c r="S61" i="2"/>
  <c r="AG61" i="2" s="1"/>
  <c r="K60" i="7"/>
  <c r="K59" i="7"/>
  <c r="K57" i="7"/>
  <c r="K56" i="7"/>
  <c r="K53" i="7"/>
  <c r="K52" i="7"/>
  <c r="K48" i="7"/>
  <c r="K36" i="7"/>
  <c r="K31" i="7"/>
  <c r="K28" i="7"/>
  <c r="K27" i="7"/>
  <c r="K25" i="7"/>
  <c r="K20" i="7"/>
  <c r="K19" i="7"/>
  <c r="K14" i="7"/>
  <c r="K13" i="7"/>
  <c r="K11" i="7"/>
  <c r="K10" i="7"/>
  <c r="K8" i="7"/>
  <c r="K7" i="7"/>
  <c r="S73" i="3" l="1"/>
  <c r="K20" i="5"/>
  <c r="S93" i="2"/>
  <c r="AG93" i="2" s="1"/>
  <c r="W58" i="1"/>
  <c r="W55" i="1"/>
  <c r="W44" i="1"/>
  <c r="W22" i="1"/>
  <c r="W16" i="1"/>
  <c r="W9" i="1"/>
  <c r="W6" i="1"/>
  <c r="Q52" i="2"/>
  <c r="P52" i="2"/>
  <c r="AF51" i="2"/>
  <c r="O52" i="2"/>
  <c r="W12" i="1" l="1"/>
  <c r="W15" i="1" s="1"/>
  <c r="W21" i="1" s="1"/>
  <c r="W35" i="1" s="1"/>
  <c r="W37" i="1" s="1"/>
  <c r="W38" i="1" s="1"/>
  <c r="AR6" i="3"/>
  <c r="AR8" i="3"/>
  <c r="AR9" i="3"/>
  <c r="AR10" i="3"/>
  <c r="AR11" i="3"/>
  <c r="AR12" i="3"/>
  <c r="AR13" i="3"/>
  <c r="AR14" i="3"/>
  <c r="AR15" i="3"/>
  <c r="AR16" i="3"/>
  <c r="AR17" i="3"/>
  <c r="AR18" i="3"/>
  <c r="AR19" i="3"/>
  <c r="AR20" i="3"/>
  <c r="AR21" i="3"/>
  <c r="AR22" i="3"/>
  <c r="AR23" i="3"/>
  <c r="AR24" i="3"/>
  <c r="AR26" i="3"/>
  <c r="AR27" i="3"/>
  <c r="AR28" i="3"/>
  <c r="AR29" i="3"/>
  <c r="AR30" i="3"/>
  <c r="AR31" i="3"/>
  <c r="AR32" i="3"/>
  <c r="AR33" i="3"/>
  <c r="AR35" i="3"/>
  <c r="AR37" i="3"/>
  <c r="AR40" i="3"/>
  <c r="AR41" i="3"/>
  <c r="AR42" i="3"/>
  <c r="AR43" i="3"/>
  <c r="AR44" i="3"/>
  <c r="AR45" i="3"/>
  <c r="AR46" i="3"/>
  <c r="AR47" i="3"/>
  <c r="AR48" i="3"/>
  <c r="AR49" i="3"/>
  <c r="AR50" i="3"/>
  <c r="AR52" i="3"/>
  <c r="AR53" i="3"/>
  <c r="AR54" i="3"/>
  <c r="AR55" i="3"/>
  <c r="AR56" i="3"/>
  <c r="AR57" i="3"/>
  <c r="AR58" i="3"/>
  <c r="AR61" i="3"/>
  <c r="AR62" i="3"/>
  <c r="AR63" i="3"/>
  <c r="AR64" i="3"/>
  <c r="AR65" i="3"/>
  <c r="AR66" i="3"/>
  <c r="AR67" i="3"/>
  <c r="AR68" i="3"/>
  <c r="AR69" i="3"/>
  <c r="AR70" i="3"/>
  <c r="AR71" i="3"/>
  <c r="R7" i="3"/>
  <c r="R25" i="3" s="1"/>
  <c r="R34" i="3" s="1"/>
  <c r="R38" i="3" s="1"/>
  <c r="R59" i="3"/>
  <c r="R72" i="3"/>
  <c r="Q56" i="2"/>
  <c r="R56" i="2"/>
  <c r="R48" i="2" s="1"/>
  <c r="R17" i="2"/>
  <c r="R20" i="2"/>
  <c r="R28" i="2"/>
  <c r="R33" i="2"/>
  <c r="R36" i="2"/>
  <c r="R39" i="2"/>
  <c r="R63" i="2"/>
  <c r="R66" i="2"/>
  <c r="R69" i="2"/>
  <c r="R77" i="2"/>
  <c r="R80" i="2"/>
  <c r="R86" i="2"/>
  <c r="R14" i="2"/>
  <c r="K55" i="7"/>
  <c r="K9" i="7"/>
  <c r="K6" i="7"/>
  <c r="K58" i="7"/>
  <c r="V23" i="1"/>
  <c r="V17" i="1"/>
  <c r="AR72" i="3" l="1"/>
  <c r="AR7" i="3"/>
  <c r="AR25" i="3" s="1"/>
  <c r="AR34" i="3" s="1"/>
  <c r="AR38" i="3" s="1"/>
  <c r="AR59" i="3"/>
  <c r="R47" i="2"/>
  <c r="R76" i="2"/>
  <c r="R6" i="2"/>
  <c r="W26" i="1" a="1"/>
  <c r="W26" i="1" s="1"/>
  <c r="W29" i="1" s="1"/>
  <c r="W33" i="1" s="1"/>
  <c r="W54" i="1" s="1"/>
  <c r="R73" i="3"/>
  <c r="R62" i="2"/>
  <c r="R25" i="2"/>
  <c r="AR73" i="3" l="1"/>
  <c r="R46" i="2"/>
  <c r="R61" i="2"/>
  <c r="U51" i="1"/>
  <c r="K51" i="7" s="1"/>
  <c r="U49" i="1"/>
  <c r="K49" i="7" s="1"/>
  <c r="U47" i="1"/>
  <c r="K47" i="7" s="1"/>
  <c r="U46" i="1"/>
  <c r="K46" i="7" s="1"/>
  <c r="V58" i="1"/>
  <c r="V55" i="1"/>
  <c r="V44" i="1"/>
  <c r="V22" i="1"/>
  <c r="V16" i="1"/>
  <c r="V9" i="1"/>
  <c r="V6" i="1"/>
  <c r="AQ71" i="3"/>
  <c r="AQ70" i="3"/>
  <c r="AQ69" i="3"/>
  <c r="AQ68" i="3"/>
  <c r="AQ67" i="3"/>
  <c r="AQ66" i="3"/>
  <c r="AQ65" i="3"/>
  <c r="AQ64" i="3"/>
  <c r="AQ63" i="3"/>
  <c r="AQ62" i="3"/>
  <c r="AQ61" i="3"/>
  <c r="AQ58" i="3"/>
  <c r="AQ57" i="3"/>
  <c r="AQ56" i="3"/>
  <c r="AQ55" i="3"/>
  <c r="AQ54" i="3"/>
  <c r="AQ53" i="3"/>
  <c r="AQ52" i="3"/>
  <c r="AQ50" i="3"/>
  <c r="AQ49" i="3"/>
  <c r="AQ48" i="3"/>
  <c r="AQ47" i="3"/>
  <c r="AQ46" i="3"/>
  <c r="AQ45" i="3"/>
  <c r="AQ44" i="3"/>
  <c r="AQ43" i="3"/>
  <c r="AQ42" i="3"/>
  <c r="AQ41" i="3"/>
  <c r="AQ40" i="3"/>
  <c r="AQ37" i="3"/>
  <c r="AQ35" i="3"/>
  <c r="AQ33" i="3"/>
  <c r="AQ32" i="3"/>
  <c r="AQ31" i="3"/>
  <c r="AQ30" i="3"/>
  <c r="AQ29" i="3"/>
  <c r="AQ28" i="3"/>
  <c r="AQ27" i="3"/>
  <c r="AQ26" i="3"/>
  <c r="AQ24" i="3"/>
  <c r="AQ23" i="3"/>
  <c r="AQ22" i="3"/>
  <c r="AQ21" i="3"/>
  <c r="AQ20" i="3"/>
  <c r="AQ19" i="3"/>
  <c r="AQ18" i="3"/>
  <c r="AQ17" i="3"/>
  <c r="AQ16" i="3"/>
  <c r="AQ15" i="3"/>
  <c r="AQ14" i="3"/>
  <c r="AQ13" i="3"/>
  <c r="AQ12" i="3"/>
  <c r="AQ11" i="3"/>
  <c r="AQ10" i="3"/>
  <c r="AQ9" i="3"/>
  <c r="AQ8" i="3"/>
  <c r="AQ6" i="3"/>
  <c r="Q72" i="3"/>
  <c r="Q59" i="3"/>
  <c r="Q7" i="3"/>
  <c r="Q25" i="3" s="1"/>
  <c r="Q34" i="3" s="1"/>
  <c r="Q38" i="3" s="1"/>
  <c r="Q86" i="2"/>
  <c r="Q80" i="2"/>
  <c r="Q77" i="2"/>
  <c r="Q69" i="2"/>
  <c r="Q66" i="2"/>
  <c r="Q63" i="2"/>
  <c r="Q48" i="2"/>
  <c r="Q47" i="2" s="1"/>
  <c r="Q39" i="2"/>
  <c r="Q36" i="2"/>
  <c r="Q33" i="2"/>
  <c r="Q28" i="2"/>
  <c r="Q20" i="2"/>
  <c r="Q17" i="2"/>
  <c r="Q14" i="2"/>
  <c r="U58" i="1"/>
  <c r="U55" i="1"/>
  <c r="U22" i="1"/>
  <c r="U16" i="1"/>
  <c r="U9" i="1"/>
  <c r="U6" i="1"/>
  <c r="AQ7" i="3" l="1"/>
  <c r="AQ72" i="3"/>
  <c r="Q62" i="2"/>
  <c r="K44" i="7"/>
  <c r="R93" i="2"/>
  <c r="AQ59" i="3"/>
  <c r="AQ25" i="3"/>
  <c r="AQ34" i="3" s="1"/>
  <c r="AQ38" i="3" s="1"/>
  <c r="Q73" i="3"/>
  <c r="V12" i="1"/>
  <c r="V15" i="1" s="1"/>
  <c r="V21" i="1" s="1"/>
  <c r="U44" i="1"/>
  <c r="U12" i="1"/>
  <c r="U15" i="1" s="1"/>
  <c r="U21" i="1" s="1"/>
  <c r="Q76" i="2"/>
  <c r="Q25" i="2"/>
  <c r="Q6" i="2"/>
  <c r="I33" i="5"/>
  <c r="J33" i="5"/>
  <c r="K33" i="5"/>
  <c r="H33" i="5"/>
  <c r="I17" i="5"/>
  <c r="J17" i="5"/>
  <c r="K17" i="5"/>
  <c r="H17" i="5"/>
  <c r="K30" i="5"/>
  <c r="K29" i="5"/>
  <c r="J60" i="7"/>
  <c r="I60" i="7"/>
  <c r="H60" i="7"/>
  <c r="J59" i="7"/>
  <c r="I59" i="7"/>
  <c r="H59" i="7"/>
  <c r="K16" i="5"/>
  <c r="J57" i="7"/>
  <c r="J16" i="5" s="1"/>
  <c r="I57" i="7"/>
  <c r="I16" i="5" s="1"/>
  <c r="H57" i="7"/>
  <c r="H16" i="5" s="1"/>
  <c r="K65" i="7"/>
  <c r="K18" i="5" s="1"/>
  <c r="J56" i="7"/>
  <c r="J15" i="5" s="1"/>
  <c r="I56" i="7"/>
  <c r="I15" i="5" s="1"/>
  <c r="H56" i="7"/>
  <c r="J53" i="7"/>
  <c r="I53" i="7"/>
  <c r="H53" i="7"/>
  <c r="J52" i="7"/>
  <c r="I52" i="7"/>
  <c r="H52" i="7"/>
  <c r="J51" i="7"/>
  <c r="I51" i="7"/>
  <c r="H51" i="7"/>
  <c r="J49" i="7"/>
  <c r="I49" i="7"/>
  <c r="H49" i="7"/>
  <c r="J48" i="7"/>
  <c r="I48" i="7"/>
  <c r="H48" i="7"/>
  <c r="J47" i="7"/>
  <c r="I47" i="7"/>
  <c r="H47" i="7"/>
  <c r="J46" i="7"/>
  <c r="I46" i="7"/>
  <c r="H46" i="7"/>
  <c r="J36" i="7"/>
  <c r="J31" i="7"/>
  <c r="J28" i="7"/>
  <c r="J27" i="7"/>
  <c r="J25" i="7"/>
  <c r="J23" i="7"/>
  <c r="J20" i="7"/>
  <c r="J19" i="7"/>
  <c r="J17" i="7"/>
  <c r="J14" i="7"/>
  <c r="J13" i="7"/>
  <c r="J11" i="7"/>
  <c r="J10" i="7"/>
  <c r="J8" i="7"/>
  <c r="J7" i="7"/>
  <c r="I36" i="7"/>
  <c r="I31" i="7"/>
  <c r="I28" i="7"/>
  <c r="I27" i="7"/>
  <c r="I25" i="7"/>
  <c r="I23" i="7"/>
  <c r="I20" i="7"/>
  <c r="I19" i="7"/>
  <c r="I14" i="7"/>
  <c r="I13" i="7"/>
  <c r="I11" i="7"/>
  <c r="I10" i="7"/>
  <c r="I8" i="7"/>
  <c r="I7" i="7"/>
  <c r="H36" i="7"/>
  <c r="H31" i="7"/>
  <c r="H28" i="7"/>
  <c r="H27" i="7"/>
  <c r="H25" i="7"/>
  <c r="H24" i="7"/>
  <c r="H23" i="7"/>
  <c r="H20" i="7"/>
  <c r="H19" i="7"/>
  <c r="H18" i="7"/>
  <c r="H17" i="7"/>
  <c r="H14" i="7"/>
  <c r="H13" i="7"/>
  <c r="H11" i="7"/>
  <c r="H10" i="7"/>
  <c r="H8" i="7"/>
  <c r="H7" i="7"/>
  <c r="H9" i="7" l="1"/>
  <c r="H55" i="7"/>
  <c r="I58" i="7"/>
  <c r="AQ73" i="3"/>
  <c r="J58" i="7"/>
  <c r="Q61" i="2"/>
  <c r="Q93" i="2" s="1"/>
  <c r="Q46" i="2"/>
  <c r="V35" i="1"/>
  <c r="V37" i="1" s="1"/>
  <c r="V38" i="1" s="1"/>
  <c r="V26" i="1" a="1"/>
  <c r="V26" i="1" s="1"/>
  <c r="J6" i="7"/>
  <c r="H22" i="7"/>
  <c r="U35" i="1"/>
  <c r="U37" i="1" s="1"/>
  <c r="U38" i="1" s="1"/>
  <c r="U26" i="1" a="1"/>
  <c r="U26" i="1" s="1"/>
  <c r="U29" i="1" s="1"/>
  <c r="U33" i="1" s="1"/>
  <c r="U54" i="1" s="1"/>
  <c r="I6" i="7"/>
  <c r="I10" i="5" s="1"/>
  <c r="H65" i="7"/>
  <c r="H18" i="5" s="1"/>
  <c r="J65" i="7"/>
  <c r="J18" i="5" s="1"/>
  <c r="H15" i="5"/>
  <c r="I65" i="7"/>
  <c r="I18" i="5" s="1"/>
  <c r="K15" i="5"/>
  <c r="I44" i="7"/>
  <c r="J44" i="7"/>
  <c r="H44" i="7"/>
  <c r="H16" i="7"/>
  <c r="J9" i="7"/>
  <c r="K10" i="5"/>
  <c r="H6" i="7"/>
  <c r="H10" i="5" s="1"/>
  <c r="I55" i="7"/>
  <c r="H58" i="7"/>
  <c r="I9" i="7"/>
  <c r="J55" i="7"/>
  <c r="I12" i="7" l="1"/>
  <c r="I15" i="7" s="1"/>
  <c r="J10" i="5"/>
  <c r="J12" i="7"/>
  <c r="V29" i="1"/>
  <c r="K12" i="7"/>
  <c r="H12" i="7"/>
  <c r="H15" i="7" s="1"/>
  <c r="H21" i="7" s="1"/>
  <c r="K15" i="7" l="1"/>
  <c r="J15" i="7"/>
  <c r="V33" i="1"/>
  <c r="H35" i="7"/>
  <c r="H37" i="7" s="1"/>
  <c r="H11" i="5"/>
  <c r="H26" i="7" a="1"/>
  <c r="H26" i="7" s="1"/>
  <c r="V54" i="1" l="1"/>
  <c r="H29" i="7"/>
  <c r="H33" i="7" s="1"/>
  <c r="H13" i="5"/>
  <c r="H38" i="7"/>
  <c r="H12" i="5"/>
  <c r="H54" i="7" l="1"/>
  <c r="H14" i="5"/>
  <c r="T24" i="1"/>
  <c r="K24" i="7" s="1"/>
  <c r="T23" i="1"/>
  <c r="K23" i="7" s="1"/>
  <c r="T18" i="1"/>
  <c r="K18" i="7" s="1"/>
  <c r="T17" i="1"/>
  <c r="K17" i="7" s="1"/>
  <c r="K22" i="7" l="1"/>
  <c r="K16" i="7"/>
  <c r="K21" i="7" s="1"/>
  <c r="L18" i="1"/>
  <c r="I18" i="7" s="1"/>
  <c r="L17" i="1"/>
  <c r="I17" i="7" s="1"/>
  <c r="K26" i="7" l="1" a="1"/>
  <c r="K26" i="7" s="1"/>
  <c r="K29" i="7" s="1"/>
  <c r="K33" i="7" s="1"/>
  <c r="K11" i="5"/>
  <c r="K35" i="7"/>
  <c r="K37" i="7" s="1"/>
  <c r="K38" i="7" s="1"/>
  <c r="I16" i="7"/>
  <c r="I21" i="7" s="1"/>
  <c r="I11" i="5" s="1"/>
  <c r="AF7" i="2"/>
  <c r="K12" i="5" l="1"/>
  <c r="K13" i="5"/>
  <c r="I35" i="7"/>
  <c r="I37" i="7" s="1"/>
  <c r="I12" i="5" s="1"/>
  <c r="K54" i="7"/>
  <c r="K14" i="5"/>
  <c r="AP76" i="3"/>
  <c r="AP71" i="3"/>
  <c r="AP70" i="3"/>
  <c r="AP69" i="3"/>
  <c r="AP68" i="3"/>
  <c r="AP67" i="3"/>
  <c r="AP66" i="3"/>
  <c r="AP65" i="3"/>
  <c r="AP64" i="3"/>
  <c r="AP63" i="3"/>
  <c r="AP62" i="3"/>
  <c r="AP61" i="3"/>
  <c r="AP58" i="3"/>
  <c r="AP57" i="3"/>
  <c r="AP56" i="3"/>
  <c r="AP55" i="3"/>
  <c r="AP54" i="3"/>
  <c r="AP53" i="3"/>
  <c r="AP52" i="3"/>
  <c r="AP50" i="3"/>
  <c r="AP49" i="3"/>
  <c r="AP48" i="3"/>
  <c r="AP47" i="3"/>
  <c r="AP46" i="3"/>
  <c r="AP45" i="3"/>
  <c r="AP44" i="3"/>
  <c r="AP43" i="3"/>
  <c r="AP42" i="3"/>
  <c r="AP41" i="3"/>
  <c r="AP40" i="3"/>
  <c r="AP37" i="3"/>
  <c r="AP35" i="3"/>
  <c r="AP33" i="3"/>
  <c r="AP32" i="3"/>
  <c r="AP31" i="3"/>
  <c r="AP30" i="3"/>
  <c r="AP29" i="3"/>
  <c r="AP28" i="3"/>
  <c r="AP27" i="3"/>
  <c r="AP26" i="3"/>
  <c r="AP24" i="3"/>
  <c r="AP23" i="3"/>
  <c r="AP22" i="3"/>
  <c r="AP21" i="3"/>
  <c r="AP20" i="3"/>
  <c r="AP19" i="3"/>
  <c r="AP18" i="3"/>
  <c r="AP17" i="3"/>
  <c r="AP16" i="3"/>
  <c r="AP15" i="3"/>
  <c r="AP14" i="3"/>
  <c r="AP13" i="3"/>
  <c r="AP12" i="3"/>
  <c r="AP11" i="3"/>
  <c r="AP10" i="3"/>
  <c r="AP9" i="3"/>
  <c r="AP8" i="3"/>
  <c r="AP6" i="3"/>
  <c r="AK8" i="3"/>
  <c r="AO61" i="3"/>
  <c r="AO62" i="3"/>
  <c r="AO63" i="3"/>
  <c r="AO64" i="3"/>
  <c r="AO65" i="3"/>
  <c r="AO66" i="3"/>
  <c r="AO67" i="3"/>
  <c r="AO68" i="3"/>
  <c r="AO69" i="3"/>
  <c r="AO70" i="3"/>
  <c r="AO71" i="3"/>
  <c r="AO40" i="3"/>
  <c r="AO41" i="3"/>
  <c r="AO42" i="3"/>
  <c r="AO43" i="3"/>
  <c r="AO44" i="3"/>
  <c r="AO45" i="3"/>
  <c r="AO46" i="3"/>
  <c r="AO47" i="3"/>
  <c r="AO48" i="3"/>
  <c r="AO49" i="3"/>
  <c r="AO50" i="3"/>
  <c r="AO52" i="3"/>
  <c r="AO53" i="3"/>
  <c r="AO54" i="3"/>
  <c r="AO55" i="3"/>
  <c r="AO56" i="3"/>
  <c r="AO57" i="3"/>
  <c r="AO58" i="3"/>
  <c r="AO35" i="3"/>
  <c r="AO37" i="3"/>
  <c r="AO26" i="3"/>
  <c r="AO27" i="3"/>
  <c r="AO28" i="3"/>
  <c r="AO29" i="3"/>
  <c r="AO30" i="3"/>
  <c r="AO31" i="3"/>
  <c r="AO32" i="3"/>
  <c r="AO33" i="3"/>
  <c r="AO8" i="3"/>
  <c r="AO9" i="3"/>
  <c r="AO10" i="3"/>
  <c r="AO11" i="3"/>
  <c r="AO12" i="3"/>
  <c r="AO13" i="3"/>
  <c r="AO14" i="3"/>
  <c r="AO15" i="3"/>
  <c r="AO16" i="3"/>
  <c r="AO17" i="3"/>
  <c r="AO18" i="3"/>
  <c r="AO19" i="3"/>
  <c r="AO20" i="3"/>
  <c r="AO21" i="3"/>
  <c r="AO22" i="3"/>
  <c r="AO23" i="3"/>
  <c r="AO24" i="3"/>
  <c r="AO6" i="3"/>
  <c r="P72" i="3"/>
  <c r="P59" i="3"/>
  <c r="P7" i="3"/>
  <c r="P25" i="3" s="1"/>
  <c r="P34" i="3" s="1"/>
  <c r="P38" i="3" s="1"/>
  <c r="S58" i="1"/>
  <c r="T58" i="1"/>
  <c r="S55" i="1"/>
  <c r="T55" i="1"/>
  <c r="S44" i="1"/>
  <c r="T44" i="1"/>
  <c r="S22" i="1"/>
  <c r="T22" i="1"/>
  <c r="S16" i="1"/>
  <c r="T16" i="1"/>
  <c r="S9" i="1"/>
  <c r="T9" i="1"/>
  <c r="S6" i="1"/>
  <c r="T6" i="1"/>
  <c r="AF92" i="2"/>
  <c r="AF91" i="2"/>
  <c r="AF90" i="2"/>
  <c r="AF89" i="2"/>
  <c r="AF88" i="2"/>
  <c r="AF87" i="2"/>
  <c r="AF85" i="2"/>
  <c r="AF84" i="2"/>
  <c r="AF83" i="2"/>
  <c r="AF82" i="2"/>
  <c r="AF81" i="2"/>
  <c r="AF79" i="2"/>
  <c r="AF78" i="2"/>
  <c r="AF75" i="2"/>
  <c r="AF74" i="2"/>
  <c r="AF73" i="2"/>
  <c r="AF72" i="2"/>
  <c r="AF71" i="2"/>
  <c r="AF70" i="2"/>
  <c r="AF68" i="2"/>
  <c r="AF67" i="2"/>
  <c r="AF65" i="2"/>
  <c r="AF64" i="2"/>
  <c r="AF60" i="2"/>
  <c r="J29" i="5" s="1"/>
  <c r="AF59" i="2"/>
  <c r="AF58" i="2"/>
  <c r="AF57" i="2"/>
  <c r="AF55" i="2"/>
  <c r="AF54" i="2"/>
  <c r="AF53" i="2"/>
  <c r="AF52" i="2"/>
  <c r="AF49" i="2"/>
  <c r="J30" i="5" s="1"/>
  <c r="AF45" i="2"/>
  <c r="AF44" i="2"/>
  <c r="AF43" i="2"/>
  <c r="AF42" i="2"/>
  <c r="AF41" i="2"/>
  <c r="AF40" i="2"/>
  <c r="AF38" i="2"/>
  <c r="AF37" i="2"/>
  <c r="AF35" i="2"/>
  <c r="AF34" i="2"/>
  <c r="AF32" i="2"/>
  <c r="AF31" i="2"/>
  <c r="AF30" i="2"/>
  <c r="AF29" i="2"/>
  <c r="AF27" i="2"/>
  <c r="AF26" i="2"/>
  <c r="AF24" i="2"/>
  <c r="AF23" i="2"/>
  <c r="AF22" i="2"/>
  <c r="AF21" i="2"/>
  <c r="AF19" i="2"/>
  <c r="AF18" i="2"/>
  <c r="AF16" i="2"/>
  <c r="AF15" i="2"/>
  <c r="AF13" i="2"/>
  <c r="AF12" i="2"/>
  <c r="AF11" i="2"/>
  <c r="AF10" i="2"/>
  <c r="AF9" i="2"/>
  <c r="AF8" i="2"/>
  <c r="O86" i="2"/>
  <c r="AF86" i="2" s="1"/>
  <c r="P86" i="2"/>
  <c r="O80" i="2"/>
  <c r="AF80" i="2" s="1"/>
  <c r="P80" i="2"/>
  <c r="O77" i="2"/>
  <c r="AF77" i="2" s="1"/>
  <c r="P77" i="2"/>
  <c r="O69" i="2"/>
  <c r="AF69" i="2" s="1"/>
  <c r="P69" i="2"/>
  <c r="O66" i="2"/>
  <c r="AF66" i="2" s="1"/>
  <c r="P66" i="2"/>
  <c r="O63" i="2"/>
  <c r="AF63" i="2" s="1"/>
  <c r="P63" i="2"/>
  <c r="O56" i="2"/>
  <c r="O48" i="2" s="1"/>
  <c r="O47" i="2" s="1"/>
  <c r="AF47" i="2" s="1"/>
  <c r="J28" i="5" s="1"/>
  <c r="P56" i="2"/>
  <c r="O39" i="2"/>
  <c r="AF39" i="2" s="1"/>
  <c r="P39" i="2"/>
  <c r="O36" i="2"/>
  <c r="AF36" i="2" s="1"/>
  <c r="P36" i="2"/>
  <c r="O33" i="2"/>
  <c r="AF33" i="2" s="1"/>
  <c r="P33" i="2"/>
  <c r="O28" i="2"/>
  <c r="AF28" i="2" s="1"/>
  <c r="P28" i="2"/>
  <c r="O20" i="2"/>
  <c r="AF20" i="2" s="1"/>
  <c r="P20" i="2"/>
  <c r="P17" i="2"/>
  <c r="O17" i="2"/>
  <c r="AF17" i="2" s="1"/>
  <c r="O14" i="2"/>
  <c r="P14" i="2"/>
  <c r="I38" i="7" l="1"/>
  <c r="O76" i="2"/>
  <c r="AF76" i="2" s="1"/>
  <c r="J32" i="5" s="1"/>
  <c r="S12" i="1"/>
  <c r="S15" i="1" s="1"/>
  <c r="S21" i="1" s="1"/>
  <c r="S35" i="1" s="1"/>
  <c r="S37" i="1" s="1"/>
  <c r="S38" i="1" s="1"/>
  <c r="K23" i="5"/>
  <c r="P48" i="2"/>
  <c r="AF56" i="2"/>
  <c r="O6" i="2"/>
  <c r="AF6" i="2" s="1"/>
  <c r="J26" i="5" s="1"/>
  <c r="AF14" i="2"/>
  <c r="P62" i="2"/>
  <c r="K31" i="5" s="1"/>
  <c r="AF48" i="2"/>
  <c r="P25" i="2"/>
  <c r="K27" i="5" s="1"/>
  <c r="T12" i="1"/>
  <c r="T15" i="1" s="1"/>
  <c r="T21" i="1" s="1"/>
  <c r="P73" i="3"/>
  <c r="AP72" i="3"/>
  <c r="AP59" i="3"/>
  <c r="P76" i="2"/>
  <c r="K32" i="5" s="1"/>
  <c r="AP7" i="3"/>
  <c r="AP25" i="3" s="1"/>
  <c r="AP34" i="3" s="1"/>
  <c r="AP38" i="3" s="1"/>
  <c r="O62" i="2"/>
  <c r="O25" i="2"/>
  <c r="P6" i="2"/>
  <c r="L24" i="1"/>
  <c r="I24" i="7" s="1"/>
  <c r="I22" i="7" s="1"/>
  <c r="I26" i="7" s="1" a="1"/>
  <c r="I26" i="7" s="1"/>
  <c r="AP73" i="3" l="1"/>
  <c r="S26" i="1" a="1"/>
  <c r="S26" i="1" s="1"/>
  <c r="S29" i="1" s="1"/>
  <c r="S33" i="1" s="1"/>
  <c r="S54" i="1" s="1"/>
  <c r="I29" i="7"/>
  <c r="I33" i="7" s="1"/>
  <c r="I13" i="5"/>
  <c r="P47" i="2"/>
  <c r="K28" i="5" s="1"/>
  <c r="K34" i="5" s="1"/>
  <c r="P46" i="2"/>
  <c r="O46" i="2"/>
  <c r="AF46" i="2" s="1"/>
  <c r="AF25" i="2"/>
  <c r="J27" i="5" s="1"/>
  <c r="J25" i="5" s="1"/>
  <c r="O61" i="2"/>
  <c r="AF62" i="2"/>
  <c r="J31" i="5" s="1"/>
  <c r="P61" i="2"/>
  <c r="T35" i="1"/>
  <c r="T37" i="1" s="1"/>
  <c r="T38" i="1" s="1"/>
  <c r="T26" i="1" a="1"/>
  <c r="T26" i="1" s="1"/>
  <c r="T29" i="1" s="1"/>
  <c r="T33" i="1" s="1"/>
  <c r="T54" i="1" s="1"/>
  <c r="J24" i="7"/>
  <c r="J18" i="7"/>
  <c r="J22" i="7" l="1"/>
  <c r="J16" i="7"/>
  <c r="I54" i="7"/>
  <c r="I14" i="5"/>
  <c r="P93" i="2"/>
  <c r="O93" i="2"/>
  <c r="AF61" i="2"/>
  <c r="AL75" i="3"/>
  <c r="AL71" i="3"/>
  <c r="AL70" i="3"/>
  <c r="AL69" i="3"/>
  <c r="AL68" i="3"/>
  <c r="AL67" i="3"/>
  <c r="AL66" i="3"/>
  <c r="AL65" i="3"/>
  <c r="AL64" i="3"/>
  <c r="AL63" i="3"/>
  <c r="AL62" i="3"/>
  <c r="AL61" i="3"/>
  <c r="AL58" i="3"/>
  <c r="AL57" i="3"/>
  <c r="AL56" i="3"/>
  <c r="AL55" i="3"/>
  <c r="AL54" i="3"/>
  <c r="AL53" i="3"/>
  <c r="AL52" i="3"/>
  <c r="AL50" i="3"/>
  <c r="AL49" i="3"/>
  <c r="AL48" i="3"/>
  <c r="AL47" i="3"/>
  <c r="AL46" i="3"/>
  <c r="AL45" i="3"/>
  <c r="AL44" i="3"/>
  <c r="AL43" i="3"/>
  <c r="AL42" i="3"/>
  <c r="AL41" i="3"/>
  <c r="AL40" i="3"/>
  <c r="AL37" i="3"/>
  <c r="AL35" i="3"/>
  <c r="AL33" i="3"/>
  <c r="AL32" i="3"/>
  <c r="AL31" i="3"/>
  <c r="AL30" i="3"/>
  <c r="AL29" i="3"/>
  <c r="AL28" i="3"/>
  <c r="AL27" i="3"/>
  <c r="AL26" i="3"/>
  <c r="AL24" i="3"/>
  <c r="AL23" i="3"/>
  <c r="AL22" i="3"/>
  <c r="AL21" i="3"/>
  <c r="AL20" i="3"/>
  <c r="AL19" i="3"/>
  <c r="AL18" i="3"/>
  <c r="AL17" i="3"/>
  <c r="AL16" i="3"/>
  <c r="AL15" i="3"/>
  <c r="AL14" i="3"/>
  <c r="AL13" i="3"/>
  <c r="AL12" i="3"/>
  <c r="AL11" i="3"/>
  <c r="AL10" i="3"/>
  <c r="AL9" i="3"/>
  <c r="AL8" i="3"/>
  <c r="AL6" i="3"/>
  <c r="AH75" i="3"/>
  <c r="AH71" i="3"/>
  <c r="AH70" i="3"/>
  <c r="AH69" i="3"/>
  <c r="AH68" i="3"/>
  <c r="AH67" i="3"/>
  <c r="AH66" i="3"/>
  <c r="AH65" i="3"/>
  <c r="AH64" i="3"/>
  <c r="AH63" i="3"/>
  <c r="AH62" i="3"/>
  <c r="AH61" i="3"/>
  <c r="AH58" i="3"/>
  <c r="AH57" i="3"/>
  <c r="AH56" i="3"/>
  <c r="AH55" i="3"/>
  <c r="AH54" i="3"/>
  <c r="AH53" i="3"/>
  <c r="AH52" i="3"/>
  <c r="AH50" i="3"/>
  <c r="AH49" i="3"/>
  <c r="AH48" i="3"/>
  <c r="AH47" i="3"/>
  <c r="AH46" i="3"/>
  <c r="AH45" i="3"/>
  <c r="AH44" i="3"/>
  <c r="AH43" i="3"/>
  <c r="AH42" i="3"/>
  <c r="AH41" i="3"/>
  <c r="AH40" i="3"/>
  <c r="AH37" i="3"/>
  <c r="AH35" i="3"/>
  <c r="AH33" i="3"/>
  <c r="AH32" i="3"/>
  <c r="AH31" i="3"/>
  <c r="AH30" i="3"/>
  <c r="AH29" i="3"/>
  <c r="AH28" i="3"/>
  <c r="AH27" i="3"/>
  <c r="AH26" i="3"/>
  <c r="AH24" i="3"/>
  <c r="AH23" i="3"/>
  <c r="AH22" i="3"/>
  <c r="AH21" i="3"/>
  <c r="AH20" i="3"/>
  <c r="AH19" i="3"/>
  <c r="AH18" i="3"/>
  <c r="AH17" i="3"/>
  <c r="AH16" i="3"/>
  <c r="AH15" i="3"/>
  <c r="AH14" i="3"/>
  <c r="AH13" i="3"/>
  <c r="AH12" i="3"/>
  <c r="AH11" i="3"/>
  <c r="AH10" i="3"/>
  <c r="AH9" i="3"/>
  <c r="AH8" i="3"/>
  <c r="AH6" i="3"/>
  <c r="AD76" i="3"/>
  <c r="AD75" i="3"/>
  <c r="AD71" i="3"/>
  <c r="AD70" i="3"/>
  <c r="AD69" i="3"/>
  <c r="AD68" i="3"/>
  <c r="AD67" i="3"/>
  <c r="AD66" i="3"/>
  <c r="AD65" i="3"/>
  <c r="AD64" i="3"/>
  <c r="AD63" i="3"/>
  <c r="AD62" i="3"/>
  <c r="AD61" i="3"/>
  <c r="AD58" i="3"/>
  <c r="AD57" i="3"/>
  <c r="AD56" i="3"/>
  <c r="AD55" i="3"/>
  <c r="AD54" i="3"/>
  <c r="AD53" i="3"/>
  <c r="AD52" i="3"/>
  <c r="AD50" i="3"/>
  <c r="AD49" i="3"/>
  <c r="AD48" i="3"/>
  <c r="AD47" i="3"/>
  <c r="AD46" i="3"/>
  <c r="AD45" i="3"/>
  <c r="AD44" i="3"/>
  <c r="AD43" i="3"/>
  <c r="AD42" i="3"/>
  <c r="AD41" i="3"/>
  <c r="AD40" i="3"/>
  <c r="AD37" i="3"/>
  <c r="AD35" i="3"/>
  <c r="AD33" i="3"/>
  <c r="AD32" i="3"/>
  <c r="AD31" i="3"/>
  <c r="AD30" i="3"/>
  <c r="AD29" i="3"/>
  <c r="AD28" i="3"/>
  <c r="AD27" i="3"/>
  <c r="AD26" i="3"/>
  <c r="AD24" i="3"/>
  <c r="AD23" i="3"/>
  <c r="AD22" i="3"/>
  <c r="AD21" i="3"/>
  <c r="AD20" i="3"/>
  <c r="AD19" i="3"/>
  <c r="AD18" i="3"/>
  <c r="AD17" i="3"/>
  <c r="AD16" i="3"/>
  <c r="AD15" i="3"/>
  <c r="AD14" i="3"/>
  <c r="AD13" i="3"/>
  <c r="AD12" i="3"/>
  <c r="AD11" i="3"/>
  <c r="AD10" i="3"/>
  <c r="AD9" i="3"/>
  <c r="AD8" i="3"/>
  <c r="AD6" i="3"/>
  <c r="J21" i="7" l="1"/>
  <c r="J11" i="5" s="1"/>
  <c r="P95" i="2"/>
  <c r="O95" i="2"/>
  <c r="AF93" i="2"/>
  <c r="AF95" i="2" s="1"/>
  <c r="J35" i="7" l="1"/>
  <c r="J37" i="7" s="1"/>
  <c r="J38" i="7" s="1"/>
  <c r="J26" i="7" a="1"/>
  <c r="J26" i="7" s="1"/>
  <c r="J13" i="5" s="1"/>
  <c r="AE71" i="2"/>
  <c r="AD71" i="2"/>
  <c r="AE70" i="2"/>
  <c r="AD70" i="2"/>
  <c r="E63" i="2"/>
  <c r="F63" i="2"/>
  <c r="G63" i="2"/>
  <c r="H63" i="2"/>
  <c r="I63" i="2"/>
  <c r="J63" i="2"/>
  <c r="K63" i="2"/>
  <c r="L63" i="2"/>
  <c r="M63" i="2"/>
  <c r="N63" i="2"/>
  <c r="N69" i="2"/>
  <c r="M69" i="2"/>
  <c r="L69" i="2"/>
  <c r="K69" i="2"/>
  <c r="J69" i="2"/>
  <c r="I69" i="2"/>
  <c r="H69" i="2"/>
  <c r="G69" i="2"/>
  <c r="F69" i="2"/>
  <c r="E69" i="2"/>
  <c r="D69" i="2"/>
  <c r="J12" i="5" l="1"/>
  <c r="J29" i="7"/>
  <c r="J33" i="7" s="1"/>
  <c r="J14" i="5" s="1"/>
  <c r="AN61" i="3"/>
  <c r="AN62" i="3"/>
  <c r="AN63" i="3"/>
  <c r="AN64" i="3"/>
  <c r="AN65" i="3"/>
  <c r="AN66" i="3"/>
  <c r="AN67" i="3"/>
  <c r="AN68" i="3"/>
  <c r="AN69" i="3"/>
  <c r="AN70" i="3"/>
  <c r="AN71" i="3"/>
  <c r="AN40" i="3"/>
  <c r="AN41" i="3"/>
  <c r="AN42" i="3"/>
  <c r="AN43" i="3"/>
  <c r="AN44" i="3"/>
  <c r="AN45" i="3"/>
  <c r="AN46" i="3"/>
  <c r="AN47" i="3"/>
  <c r="AN48" i="3"/>
  <c r="AN49" i="3"/>
  <c r="AN50" i="3"/>
  <c r="AN52" i="3"/>
  <c r="AN53" i="3"/>
  <c r="AN54" i="3"/>
  <c r="AN55" i="3"/>
  <c r="AN56" i="3"/>
  <c r="AN57" i="3"/>
  <c r="AN58" i="3"/>
  <c r="AN35" i="3"/>
  <c r="AN37" i="3"/>
  <c r="AN26" i="3"/>
  <c r="AN27" i="3"/>
  <c r="AN28" i="3"/>
  <c r="AN29" i="3"/>
  <c r="AN30" i="3"/>
  <c r="AN31" i="3"/>
  <c r="AN32" i="3"/>
  <c r="AN33" i="3"/>
  <c r="AN8" i="3"/>
  <c r="AN9" i="3"/>
  <c r="AN10" i="3"/>
  <c r="AN11" i="3"/>
  <c r="AN12" i="3"/>
  <c r="AN13" i="3"/>
  <c r="AN14" i="3"/>
  <c r="AN15" i="3"/>
  <c r="AN16" i="3"/>
  <c r="AN17" i="3"/>
  <c r="AN18" i="3"/>
  <c r="AN19" i="3"/>
  <c r="AN20" i="3"/>
  <c r="AN21" i="3"/>
  <c r="AN22" i="3"/>
  <c r="AN23" i="3"/>
  <c r="AN24" i="3"/>
  <c r="AN6" i="3"/>
  <c r="AM71" i="3"/>
  <c r="AM70" i="3"/>
  <c r="AM69" i="3"/>
  <c r="AM68" i="3"/>
  <c r="AM67" i="3"/>
  <c r="AM66" i="3"/>
  <c r="AM65" i="3"/>
  <c r="AM64" i="3"/>
  <c r="AM63" i="3"/>
  <c r="AM62" i="3"/>
  <c r="AM61" i="3"/>
  <c r="AM58" i="3"/>
  <c r="AM57" i="3"/>
  <c r="AM56" i="3"/>
  <c r="AM55" i="3"/>
  <c r="AM54" i="3"/>
  <c r="AM53" i="3"/>
  <c r="AM52" i="3"/>
  <c r="AM50" i="3"/>
  <c r="AM49" i="3"/>
  <c r="AM48" i="3"/>
  <c r="AM47" i="3"/>
  <c r="AM46" i="3"/>
  <c r="AM45" i="3"/>
  <c r="AM44" i="3"/>
  <c r="AM43" i="3"/>
  <c r="AM42" i="3"/>
  <c r="AM41" i="3"/>
  <c r="AM40" i="3"/>
  <c r="AM37" i="3"/>
  <c r="AM35" i="3"/>
  <c r="AM33" i="3"/>
  <c r="AM32" i="3"/>
  <c r="AM31" i="3"/>
  <c r="AM30" i="3"/>
  <c r="AM29" i="3"/>
  <c r="AM28" i="3"/>
  <c r="AM27" i="3"/>
  <c r="AM26" i="3"/>
  <c r="AM24" i="3"/>
  <c r="AM23" i="3"/>
  <c r="AM22" i="3"/>
  <c r="AM21" i="3"/>
  <c r="AM20" i="3"/>
  <c r="AM19" i="3"/>
  <c r="AM18" i="3"/>
  <c r="AM17" i="3"/>
  <c r="AM16" i="3"/>
  <c r="AM15" i="3"/>
  <c r="AM14" i="3"/>
  <c r="AM13" i="3"/>
  <c r="AM12" i="3"/>
  <c r="AM11" i="3"/>
  <c r="AM10" i="3"/>
  <c r="AM9" i="3"/>
  <c r="AM8" i="3"/>
  <c r="AM6" i="3"/>
  <c r="AJ61" i="3"/>
  <c r="AK61" i="3"/>
  <c r="AJ62" i="3"/>
  <c r="AK62" i="3"/>
  <c r="AJ63" i="3"/>
  <c r="AK63" i="3"/>
  <c r="AJ64" i="3"/>
  <c r="AK64" i="3"/>
  <c r="AJ65" i="3"/>
  <c r="AK65" i="3"/>
  <c r="AJ66" i="3"/>
  <c r="AK66" i="3"/>
  <c r="AJ67" i="3"/>
  <c r="AK67" i="3"/>
  <c r="AJ68" i="3"/>
  <c r="AK68" i="3"/>
  <c r="AJ69" i="3"/>
  <c r="AK69" i="3"/>
  <c r="AJ70" i="3"/>
  <c r="AK70" i="3"/>
  <c r="AJ71" i="3"/>
  <c r="AK71" i="3"/>
  <c r="AJ40" i="3"/>
  <c r="AK40" i="3"/>
  <c r="AJ41" i="3"/>
  <c r="AK41" i="3"/>
  <c r="AJ42" i="3"/>
  <c r="AK42" i="3"/>
  <c r="AJ43" i="3"/>
  <c r="AK43" i="3"/>
  <c r="AJ44" i="3"/>
  <c r="AK44" i="3"/>
  <c r="AJ45" i="3"/>
  <c r="AK45" i="3"/>
  <c r="AJ46" i="3"/>
  <c r="AK46" i="3"/>
  <c r="AJ47" i="3"/>
  <c r="AK47" i="3"/>
  <c r="AJ48" i="3"/>
  <c r="AK48" i="3"/>
  <c r="AJ49" i="3"/>
  <c r="AK49" i="3"/>
  <c r="AJ50" i="3"/>
  <c r="AK50" i="3"/>
  <c r="AJ52" i="3"/>
  <c r="AK52" i="3"/>
  <c r="AJ53" i="3"/>
  <c r="AK53" i="3"/>
  <c r="AJ54" i="3"/>
  <c r="AK54" i="3"/>
  <c r="AJ55" i="3"/>
  <c r="AK55" i="3"/>
  <c r="AJ56" i="3"/>
  <c r="AK56" i="3"/>
  <c r="AJ57" i="3"/>
  <c r="AK57" i="3"/>
  <c r="AJ58" i="3"/>
  <c r="AK58" i="3"/>
  <c r="AJ35" i="3"/>
  <c r="AK35" i="3"/>
  <c r="AJ37" i="3"/>
  <c r="AK37" i="3"/>
  <c r="AJ26" i="3"/>
  <c r="AK26" i="3"/>
  <c r="AJ27" i="3"/>
  <c r="AK27" i="3"/>
  <c r="AJ28" i="3"/>
  <c r="AK28" i="3"/>
  <c r="AJ29" i="3"/>
  <c r="AK29" i="3"/>
  <c r="AJ30" i="3"/>
  <c r="AK30" i="3"/>
  <c r="AJ31" i="3"/>
  <c r="AK31" i="3"/>
  <c r="AJ32" i="3"/>
  <c r="AK32" i="3"/>
  <c r="AJ33" i="3"/>
  <c r="AK33" i="3"/>
  <c r="AJ8" i="3"/>
  <c r="AJ9" i="3"/>
  <c r="AK9" i="3"/>
  <c r="AJ10" i="3"/>
  <c r="AK10" i="3"/>
  <c r="AJ11" i="3"/>
  <c r="AK11" i="3"/>
  <c r="AJ12" i="3"/>
  <c r="AK12" i="3"/>
  <c r="AJ13" i="3"/>
  <c r="AK13" i="3"/>
  <c r="AJ14" i="3"/>
  <c r="AK14" i="3"/>
  <c r="AJ15" i="3"/>
  <c r="AK15" i="3"/>
  <c r="AJ16" i="3"/>
  <c r="AK16" i="3"/>
  <c r="AJ17" i="3"/>
  <c r="AK17" i="3"/>
  <c r="AJ18" i="3"/>
  <c r="AK18" i="3"/>
  <c r="AJ19" i="3"/>
  <c r="AK19" i="3"/>
  <c r="AJ20" i="3"/>
  <c r="AK20" i="3"/>
  <c r="AJ21" i="3"/>
  <c r="AK21" i="3"/>
  <c r="AJ22" i="3"/>
  <c r="AK22" i="3"/>
  <c r="AJ23" i="3"/>
  <c r="AK23" i="3"/>
  <c r="AJ24" i="3"/>
  <c r="AK24" i="3"/>
  <c r="AJ6" i="3"/>
  <c r="AK6" i="3"/>
  <c r="AI71" i="3"/>
  <c r="AI70" i="3"/>
  <c r="AI69" i="3"/>
  <c r="AI68" i="3"/>
  <c r="AI67" i="3"/>
  <c r="AI66" i="3"/>
  <c r="AI65" i="3"/>
  <c r="AI64" i="3"/>
  <c r="AI63" i="3"/>
  <c r="AI62" i="3"/>
  <c r="AI61" i="3"/>
  <c r="AI58" i="3"/>
  <c r="AI57" i="3"/>
  <c r="AI56" i="3"/>
  <c r="AI55" i="3"/>
  <c r="AI54" i="3"/>
  <c r="AI53" i="3"/>
  <c r="AI52" i="3"/>
  <c r="AI50" i="3"/>
  <c r="AI49" i="3"/>
  <c r="AI48" i="3"/>
  <c r="AI47" i="3"/>
  <c r="AI46" i="3"/>
  <c r="AI45" i="3"/>
  <c r="AI44" i="3"/>
  <c r="AI43" i="3"/>
  <c r="AI42" i="3"/>
  <c r="AI41" i="3"/>
  <c r="AI40" i="3"/>
  <c r="AI37" i="3"/>
  <c r="AI35" i="3"/>
  <c r="AI33" i="3"/>
  <c r="AI32" i="3"/>
  <c r="AI31" i="3"/>
  <c r="AI30" i="3"/>
  <c r="AI29" i="3"/>
  <c r="AI28" i="3"/>
  <c r="AI27" i="3"/>
  <c r="AI26" i="3"/>
  <c r="AI24" i="3"/>
  <c r="AI23" i="3"/>
  <c r="AI22" i="3"/>
  <c r="AI21" i="3"/>
  <c r="AI20" i="3"/>
  <c r="AI19" i="3"/>
  <c r="AI18" i="3"/>
  <c r="AI17" i="3"/>
  <c r="AI16" i="3"/>
  <c r="AI15" i="3"/>
  <c r="AI14" i="3"/>
  <c r="AI13" i="3"/>
  <c r="AI12" i="3"/>
  <c r="AI11" i="3"/>
  <c r="AI10" i="3"/>
  <c r="AI9" i="3"/>
  <c r="AI8" i="3"/>
  <c r="AI6" i="3"/>
  <c r="AF61" i="3"/>
  <c r="AG61" i="3"/>
  <c r="AF62" i="3"/>
  <c r="AG62" i="3"/>
  <c r="AF63" i="3"/>
  <c r="AG63" i="3"/>
  <c r="AF64" i="3"/>
  <c r="AG64" i="3"/>
  <c r="AF65" i="3"/>
  <c r="AG65" i="3"/>
  <c r="AF66" i="3"/>
  <c r="AG66" i="3"/>
  <c r="AF67" i="3"/>
  <c r="AG67" i="3"/>
  <c r="AF68" i="3"/>
  <c r="AG68" i="3"/>
  <c r="AF69" i="3"/>
  <c r="AG69" i="3"/>
  <c r="AF70" i="3"/>
  <c r="AG70" i="3"/>
  <c r="AF71" i="3"/>
  <c r="AG71" i="3"/>
  <c r="AF40" i="3"/>
  <c r="AG40" i="3"/>
  <c r="AF41" i="3"/>
  <c r="AG41" i="3"/>
  <c r="AF42" i="3"/>
  <c r="AG42" i="3"/>
  <c r="AF43" i="3"/>
  <c r="AG43" i="3"/>
  <c r="AF44" i="3"/>
  <c r="AG44" i="3"/>
  <c r="AF45" i="3"/>
  <c r="AG45" i="3"/>
  <c r="AF46" i="3"/>
  <c r="AG46" i="3"/>
  <c r="AF47" i="3"/>
  <c r="AG47" i="3"/>
  <c r="AF48" i="3"/>
  <c r="AG48" i="3"/>
  <c r="AF49" i="3"/>
  <c r="AG49" i="3"/>
  <c r="AF50" i="3"/>
  <c r="AG50" i="3"/>
  <c r="AF52" i="3"/>
  <c r="AG52" i="3"/>
  <c r="AF53" i="3"/>
  <c r="AG53" i="3"/>
  <c r="AF54" i="3"/>
  <c r="AG54" i="3"/>
  <c r="AF55" i="3"/>
  <c r="AG55" i="3"/>
  <c r="AF56" i="3"/>
  <c r="AG56" i="3"/>
  <c r="AF57" i="3"/>
  <c r="AG57" i="3"/>
  <c r="AF58" i="3"/>
  <c r="AG58" i="3"/>
  <c r="AF35" i="3"/>
  <c r="AG35" i="3"/>
  <c r="AF37" i="3"/>
  <c r="AG37" i="3"/>
  <c r="AF26" i="3"/>
  <c r="AG26" i="3"/>
  <c r="AF27" i="3"/>
  <c r="AG27" i="3"/>
  <c r="AF28" i="3"/>
  <c r="AG28" i="3"/>
  <c r="AF29" i="3"/>
  <c r="AG29" i="3"/>
  <c r="AF30" i="3"/>
  <c r="AG30" i="3"/>
  <c r="AF31" i="3"/>
  <c r="AG31" i="3"/>
  <c r="AF32" i="3"/>
  <c r="AG32" i="3"/>
  <c r="AF33" i="3"/>
  <c r="AG33" i="3"/>
  <c r="AF8" i="3"/>
  <c r="AG8" i="3"/>
  <c r="AF9" i="3"/>
  <c r="AG9" i="3"/>
  <c r="AF10" i="3"/>
  <c r="AG10" i="3"/>
  <c r="AF11" i="3"/>
  <c r="AG11" i="3"/>
  <c r="AF12" i="3"/>
  <c r="AG12" i="3"/>
  <c r="AF13" i="3"/>
  <c r="AG13" i="3"/>
  <c r="AF14" i="3"/>
  <c r="AG14" i="3"/>
  <c r="AF15" i="3"/>
  <c r="AG15" i="3"/>
  <c r="AF16" i="3"/>
  <c r="AG16" i="3"/>
  <c r="AF17" i="3"/>
  <c r="AG17" i="3"/>
  <c r="AF18" i="3"/>
  <c r="AG18" i="3"/>
  <c r="AF19" i="3"/>
  <c r="AG19" i="3"/>
  <c r="AF20" i="3"/>
  <c r="AG20" i="3"/>
  <c r="AF21" i="3"/>
  <c r="AG21" i="3"/>
  <c r="AF22" i="3"/>
  <c r="AG22" i="3"/>
  <c r="AF23" i="3"/>
  <c r="AG23" i="3"/>
  <c r="AF24" i="3"/>
  <c r="AG24" i="3"/>
  <c r="AF6" i="3"/>
  <c r="AG6" i="3"/>
  <c r="AE71" i="3"/>
  <c r="AE70" i="3"/>
  <c r="AE69" i="3"/>
  <c r="AE68" i="3"/>
  <c r="AE67" i="3"/>
  <c r="AE66" i="3"/>
  <c r="AE65" i="3"/>
  <c r="AE64" i="3"/>
  <c r="AE63" i="3"/>
  <c r="AE62" i="3"/>
  <c r="AE61" i="3"/>
  <c r="AE58" i="3"/>
  <c r="AE57" i="3"/>
  <c r="AE56" i="3"/>
  <c r="AE55" i="3"/>
  <c r="AE54" i="3"/>
  <c r="AE53" i="3"/>
  <c r="AE52" i="3"/>
  <c r="AE50" i="3"/>
  <c r="AE49" i="3"/>
  <c r="AE48" i="3"/>
  <c r="AE47" i="3"/>
  <c r="AE46" i="3"/>
  <c r="AE45" i="3"/>
  <c r="AE44" i="3"/>
  <c r="AE43" i="3"/>
  <c r="AE42" i="3"/>
  <c r="AE41" i="3"/>
  <c r="AE40" i="3"/>
  <c r="AE37" i="3"/>
  <c r="AE35" i="3"/>
  <c r="AE33" i="3"/>
  <c r="AE32" i="3"/>
  <c r="AE31" i="3"/>
  <c r="AE30" i="3"/>
  <c r="AE29" i="3"/>
  <c r="AE28" i="3"/>
  <c r="AE27" i="3"/>
  <c r="AE26" i="3"/>
  <c r="AE24" i="3"/>
  <c r="AE23" i="3"/>
  <c r="AE22" i="3"/>
  <c r="AE21" i="3"/>
  <c r="AE20" i="3"/>
  <c r="AE19" i="3"/>
  <c r="AE18" i="3"/>
  <c r="AE17" i="3"/>
  <c r="AE16" i="3"/>
  <c r="AE15" i="3"/>
  <c r="AE14" i="3"/>
  <c r="AE13" i="3"/>
  <c r="AE12" i="3"/>
  <c r="AE11" i="3"/>
  <c r="AE10" i="3"/>
  <c r="AE9" i="3"/>
  <c r="AE8" i="3"/>
  <c r="AE6" i="3"/>
  <c r="AO72" i="3"/>
  <c r="AL72" i="3"/>
  <c r="AH72" i="3"/>
  <c r="AD72" i="3"/>
  <c r="AO59" i="3"/>
  <c r="AL59" i="3"/>
  <c r="AH59" i="3"/>
  <c r="AD59" i="3"/>
  <c r="AO7" i="3"/>
  <c r="AO25" i="3" s="1"/>
  <c r="AO34" i="3" s="1"/>
  <c r="AO38" i="3" s="1"/>
  <c r="AL7" i="3"/>
  <c r="AL25" i="3" s="1"/>
  <c r="AL34" i="3" s="1"/>
  <c r="AL38" i="3" s="1"/>
  <c r="AH7" i="3"/>
  <c r="AH25" i="3" s="1"/>
  <c r="AH34" i="3" s="1"/>
  <c r="AH38" i="3" s="1"/>
  <c r="AD7" i="3"/>
  <c r="AD25" i="3" s="1"/>
  <c r="AD34" i="3" s="1"/>
  <c r="AD38" i="3" s="1"/>
  <c r="J54" i="7" l="1"/>
  <c r="AF7" i="3"/>
  <c r="AF25" i="3" s="1"/>
  <c r="AF34" i="3" s="1"/>
  <c r="AF38" i="3" s="1"/>
  <c r="AF72" i="3"/>
  <c r="AO73" i="3"/>
  <c r="AE72" i="3"/>
  <c r="AK59" i="3"/>
  <c r="AN59" i="3"/>
  <c r="AG7" i="3"/>
  <c r="AG25" i="3" s="1"/>
  <c r="AG34" i="3" s="1"/>
  <c r="AG38" i="3" s="1"/>
  <c r="AE59" i="3"/>
  <c r="AF59" i="3"/>
  <c r="AK72" i="3"/>
  <c r="AJ7" i="3"/>
  <c r="AJ25" i="3" s="1"/>
  <c r="AJ34" i="3" s="1"/>
  <c r="AJ38" i="3" s="1"/>
  <c r="AH73" i="3"/>
  <c r="AH77" i="3" s="1"/>
  <c r="AI75" i="3" s="1"/>
  <c r="AL73" i="3"/>
  <c r="AL77" i="3" s="1"/>
  <c r="AM75" i="3" s="1"/>
  <c r="AD73" i="3"/>
  <c r="AD77" i="3" s="1"/>
  <c r="AE75" i="3" s="1"/>
  <c r="AG72" i="3"/>
  <c r="AI72" i="3"/>
  <c r="AM72" i="3"/>
  <c r="AN72" i="3"/>
  <c r="AJ72" i="3"/>
  <c r="AJ59" i="3"/>
  <c r="AI59" i="3"/>
  <c r="AM59" i="3"/>
  <c r="AG59" i="3"/>
  <c r="AM7" i="3"/>
  <c r="AM25" i="3" s="1"/>
  <c r="AM34" i="3" s="1"/>
  <c r="AM38" i="3" s="1"/>
  <c r="AE7" i="3"/>
  <c r="AE25" i="3" s="1"/>
  <c r="AE34" i="3" s="1"/>
  <c r="AE38" i="3" s="1"/>
  <c r="AI7" i="3"/>
  <c r="AI25" i="3" s="1"/>
  <c r="AI34" i="3" s="1"/>
  <c r="AI38" i="3" s="1"/>
  <c r="AN7" i="3"/>
  <c r="AN25" i="3" s="1"/>
  <c r="AN34" i="3" s="1"/>
  <c r="AN38" i="3" s="1"/>
  <c r="AK7" i="3"/>
  <c r="AK25" i="3" s="1"/>
  <c r="AK34" i="3" s="1"/>
  <c r="AK38" i="3" s="1"/>
  <c r="AF73" i="3" l="1"/>
  <c r="AK73" i="3"/>
  <c r="AM73" i="3"/>
  <c r="AM77" i="3" s="1"/>
  <c r="AN75" i="3" s="1"/>
  <c r="AI73" i="3"/>
  <c r="AI77" i="3" s="1"/>
  <c r="AJ75" i="3" s="1"/>
  <c r="AJ73" i="3"/>
  <c r="AE73" i="3"/>
  <c r="AE77" i="3" s="1"/>
  <c r="AF75" i="3" s="1"/>
  <c r="AN73" i="3"/>
  <c r="AG73" i="3"/>
  <c r="AF77" i="3" l="1"/>
  <c r="AG75" i="3" s="1"/>
  <c r="AG77" i="3" s="1"/>
  <c r="AJ77" i="3"/>
  <c r="AK75" i="3" s="1"/>
  <c r="AK77" i="3" s="1"/>
  <c r="AN77" i="3"/>
  <c r="AO75" i="3" s="1"/>
  <c r="AO77" i="3" s="1"/>
  <c r="D72" i="3" l="1"/>
  <c r="E72" i="3"/>
  <c r="F72" i="3"/>
  <c r="G72" i="3"/>
  <c r="H22" i="5" s="1"/>
  <c r="D59" i="3"/>
  <c r="E59" i="3"/>
  <c r="F59" i="3"/>
  <c r="G59" i="3"/>
  <c r="H21" i="5" s="1"/>
  <c r="D7" i="3"/>
  <c r="D25" i="3" s="1"/>
  <c r="D34" i="3" s="1"/>
  <c r="D38" i="3" s="1"/>
  <c r="E7" i="3"/>
  <c r="E25" i="3" s="1"/>
  <c r="E34" i="3" s="1"/>
  <c r="E38" i="3" s="1"/>
  <c r="F7" i="3"/>
  <c r="F25" i="3" s="1"/>
  <c r="F34" i="3" s="1"/>
  <c r="F38" i="3" s="1"/>
  <c r="G7" i="3"/>
  <c r="G25" i="3" s="1"/>
  <c r="G34" i="3" s="1"/>
  <c r="G38" i="3" s="1"/>
  <c r="D73" i="3" l="1"/>
  <c r="D77" i="3" s="1"/>
  <c r="AD79" i="3" s="1"/>
  <c r="G73" i="3"/>
  <c r="G77" i="3" s="1"/>
  <c r="AG79" i="3" s="1"/>
  <c r="H20" i="5"/>
  <c r="H23" i="5" s="1"/>
  <c r="F73" i="3"/>
  <c r="F77" i="3" s="1"/>
  <c r="AF79" i="3" s="1"/>
  <c r="E73" i="3"/>
  <c r="E77" i="3" s="1"/>
  <c r="AE79" i="3" s="1"/>
  <c r="K72" i="3"/>
  <c r="I22" i="5" s="1"/>
  <c r="L72" i="3"/>
  <c r="M72" i="3"/>
  <c r="N72" i="3"/>
  <c r="O72" i="3"/>
  <c r="J22" i="5" s="1"/>
  <c r="H72" i="3"/>
  <c r="I72" i="3"/>
  <c r="K59" i="3"/>
  <c r="I21" i="5" s="1"/>
  <c r="L59" i="3"/>
  <c r="M59" i="3"/>
  <c r="N59" i="3"/>
  <c r="O59" i="3"/>
  <c r="J21" i="5" s="1"/>
  <c r="H59" i="3"/>
  <c r="I59" i="3"/>
  <c r="K7" i="3"/>
  <c r="K25" i="3" s="1"/>
  <c r="K34" i="3" s="1"/>
  <c r="K38" i="3" s="1"/>
  <c r="I20" i="5" s="1"/>
  <c r="L7" i="3"/>
  <c r="L25" i="3" s="1"/>
  <c r="L34" i="3" s="1"/>
  <c r="L38" i="3" s="1"/>
  <c r="M7" i="3"/>
  <c r="M25" i="3" s="1"/>
  <c r="M34" i="3" s="1"/>
  <c r="M38" i="3" s="1"/>
  <c r="N7" i="3"/>
  <c r="N25" i="3" s="1"/>
  <c r="N34" i="3" s="1"/>
  <c r="N38" i="3" s="1"/>
  <c r="O7" i="3"/>
  <c r="O25" i="3" s="1"/>
  <c r="O34" i="3" s="1"/>
  <c r="O38" i="3" s="1"/>
  <c r="J20" i="5" s="1"/>
  <c r="H7" i="3"/>
  <c r="H25" i="3" s="1"/>
  <c r="H34" i="3" s="1"/>
  <c r="H38" i="3" s="1"/>
  <c r="I7" i="3"/>
  <c r="I25" i="3" s="1"/>
  <c r="I34" i="3" s="1"/>
  <c r="I38" i="3" s="1"/>
  <c r="J72" i="3"/>
  <c r="J59" i="3"/>
  <c r="J7" i="3"/>
  <c r="J23" i="5" l="1"/>
  <c r="I23" i="5"/>
  <c r="L73" i="3"/>
  <c r="L77" i="3" s="1"/>
  <c r="AL79" i="3" s="1"/>
  <c r="I73" i="3"/>
  <c r="I77" i="3" s="1"/>
  <c r="AI79" i="3" s="1"/>
  <c r="M73" i="3"/>
  <c r="M77" i="3" s="1"/>
  <c r="AM79" i="3" s="1"/>
  <c r="O73" i="3"/>
  <c r="O77" i="3" s="1"/>
  <c r="N73" i="3"/>
  <c r="N77" i="3" s="1"/>
  <c r="AN79" i="3" s="1"/>
  <c r="K73" i="3"/>
  <c r="K77" i="3" s="1"/>
  <c r="AK79" i="3" s="1"/>
  <c r="H73" i="3"/>
  <c r="H77" i="3" s="1"/>
  <c r="AH79" i="3" s="1"/>
  <c r="J25" i="3"/>
  <c r="R75" i="3" l="1"/>
  <c r="R77" i="3" s="1"/>
  <c r="S75" i="3"/>
  <c r="S77" i="3" s="1"/>
  <c r="AO79" i="3"/>
  <c r="P75" i="3"/>
  <c r="Q75" i="3"/>
  <c r="Q77" i="3" s="1"/>
  <c r="J34" i="3"/>
  <c r="AE92" i="2"/>
  <c r="AD92" i="2"/>
  <c r="AE91" i="2"/>
  <c r="AD91" i="2"/>
  <c r="AE90" i="2"/>
  <c r="AD90" i="2"/>
  <c r="AE89" i="2"/>
  <c r="AD89" i="2"/>
  <c r="AE88" i="2"/>
  <c r="AD88" i="2"/>
  <c r="AE87" i="2"/>
  <c r="AD87" i="2"/>
  <c r="AE85" i="2"/>
  <c r="AD85" i="2"/>
  <c r="AE84" i="2"/>
  <c r="AD84" i="2"/>
  <c r="AE83" i="2"/>
  <c r="AD83" i="2"/>
  <c r="AE82" i="2"/>
  <c r="AD82" i="2"/>
  <c r="AE81" i="2"/>
  <c r="AD81" i="2"/>
  <c r="AE79" i="2"/>
  <c r="AD79" i="2"/>
  <c r="AE78" i="2"/>
  <c r="AD78" i="2"/>
  <c r="AE75" i="2"/>
  <c r="AD75" i="2"/>
  <c r="AE74" i="2"/>
  <c r="AD74" i="2"/>
  <c r="AE73" i="2"/>
  <c r="AD73" i="2"/>
  <c r="AE72" i="2"/>
  <c r="AD72" i="2"/>
  <c r="AE69" i="2"/>
  <c r="AD69" i="2"/>
  <c r="AE68" i="2"/>
  <c r="AD68" i="2"/>
  <c r="AE67" i="2"/>
  <c r="AD67" i="2"/>
  <c r="AE65" i="2"/>
  <c r="AD65" i="2"/>
  <c r="AE64" i="2"/>
  <c r="AD64" i="2"/>
  <c r="AE60" i="2"/>
  <c r="I29" i="5" s="1"/>
  <c r="AD60" i="2"/>
  <c r="H29" i="5" s="1"/>
  <c r="AE59" i="2"/>
  <c r="AD59" i="2"/>
  <c r="AE58" i="2"/>
  <c r="AD58" i="2"/>
  <c r="AE57" i="2"/>
  <c r="AD57" i="2"/>
  <c r="AE55" i="2"/>
  <c r="AD55" i="2"/>
  <c r="AE54" i="2"/>
  <c r="AD54" i="2"/>
  <c r="AE53" i="2"/>
  <c r="AD53" i="2"/>
  <c r="AE52" i="2"/>
  <c r="AD52" i="2"/>
  <c r="AE49" i="2"/>
  <c r="I30" i="5" s="1"/>
  <c r="AD49" i="2"/>
  <c r="H30" i="5" s="1"/>
  <c r="AE45" i="2"/>
  <c r="AD45" i="2"/>
  <c r="AE44" i="2"/>
  <c r="AD44" i="2"/>
  <c r="AE43" i="2"/>
  <c r="AD43" i="2"/>
  <c r="AE42" i="2"/>
  <c r="AD42" i="2"/>
  <c r="AE41" i="2"/>
  <c r="AD41" i="2"/>
  <c r="AE40" i="2"/>
  <c r="AD40" i="2"/>
  <c r="AE38" i="2"/>
  <c r="AD38" i="2"/>
  <c r="AE37" i="2"/>
  <c r="AD37" i="2"/>
  <c r="AE35" i="2"/>
  <c r="AD35" i="2"/>
  <c r="AE34" i="2"/>
  <c r="AD34" i="2"/>
  <c r="AE32" i="2"/>
  <c r="AD32" i="2"/>
  <c r="AE31" i="2"/>
  <c r="AD31" i="2"/>
  <c r="AE30" i="2"/>
  <c r="AD30" i="2"/>
  <c r="AE29" i="2"/>
  <c r="AD29" i="2"/>
  <c r="AE27" i="2"/>
  <c r="AD27" i="2"/>
  <c r="AE26" i="2"/>
  <c r="AD26" i="2"/>
  <c r="AE24" i="2"/>
  <c r="AD24" i="2"/>
  <c r="AE23" i="2"/>
  <c r="AD23" i="2"/>
  <c r="AE22" i="2"/>
  <c r="AD22" i="2"/>
  <c r="AE21" i="2"/>
  <c r="AD21" i="2"/>
  <c r="AE19" i="2"/>
  <c r="AD19" i="2"/>
  <c r="AE18" i="2"/>
  <c r="AD18" i="2"/>
  <c r="AE16" i="2"/>
  <c r="AD16" i="2"/>
  <c r="AE15" i="2"/>
  <c r="AD15" i="2"/>
  <c r="AE13" i="2"/>
  <c r="AD13" i="2"/>
  <c r="AE12" i="2"/>
  <c r="AD12" i="2"/>
  <c r="AE11" i="2"/>
  <c r="AD11" i="2"/>
  <c r="AE10" i="2"/>
  <c r="AD10" i="2"/>
  <c r="AE9" i="2"/>
  <c r="AD9" i="2"/>
  <c r="AE8" i="2"/>
  <c r="AD8" i="2"/>
  <c r="AE7" i="2"/>
  <c r="AD7" i="2"/>
  <c r="T75" i="3" l="1"/>
  <c r="AT75" i="3" s="1"/>
  <c r="AT77" i="3" s="1"/>
  <c r="U75" i="3"/>
  <c r="U77" i="3" s="1"/>
  <c r="V75" i="3"/>
  <c r="V77" i="3" s="1"/>
  <c r="AP75" i="3"/>
  <c r="AP77" i="3" s="1"/>
  <c r="P77" i="3"/>
  <c r="J38" i="3"/>
  <c r="J56" i="2"/>
  <c r="T77" i="3" l="1"/>
  <c r="AU75" i="3"/>
  <c r="AU77" i="3" s="1"/>
  <c r="AV75" i="3" s="1"/>
  <c r="AV77" i="3" s="1"/>
  <c r="AW75" i="3" s="1"/>
  <c r="AW77" i="3" s="1"/>
  <c r="AQ75" i="3"/>
  <c r="AQ77" i="3" s="1"/>
  <c r="AR75" i="3" s="1"/>
  <c r="AR77" i="3" s="1"/>
  <c r="AS75" i="3" s="1"/>
  <c r="AS77" i="3" s="1"/>
  <c r="AP79" i="3"/>
  <c r="J73" i="3"/>
  <c r="D14" i="2"/>
  <c r="E14" i="2"/>
  <c r="F14" i="2"/>
  <c r="H14" i="2"/>
  <c r="I14" i="2"/>
  <c r="J14" i="2"/>
  <c r="K14" i="2"/>
  <c r="AE14" i="2" s="1"/>
  <c r="L14" i="2"/>
  <c r="M14" i="2"/>
  <c r="N14" i="2"/>
  <c r="H86" i="2"/>
  <c r="I86" i="2"/>
  <c r="J86" i="2"/>
  <c r="K86" i="2"/>
  <c r="AE86" i="2" s="1"/>
  <c r="L86" i="2"/>
  <c r="M86" i="2"/>
  <c r="D86" i="2"/>
  <c r="E86" i="2"/>
  <c r="F86" i="2"/>
  <c r="H80" i="2"/>
  <c r="I80" i="2"/>
  <c r="J80" i="2"/>
  <c r="K80" i="2"/>
  <c r="AE80" i="2" s="1"/>
  <c r="L80" i="2"/>
  <c r="M80" i="2"/>
  <c r="N80" i="2"/>
  <c r="D80" i="2"/>
  <c r="E80" i="2"/>
  <c r="F80" i="2"/>
  <c r="G80" i="2"/>
  <c r="AD80" i="2" s="1"/>
  <c r="H77" i="2"/>
  <c r="I77" i="2"/>
  <c r="J77" i="2"/>
  <c r="K77" i="2"/>
  <c r="AE77" i="2" s="1"/>
  <c r="L77" i="2"/>
  <c r="M77" i="2"/>
  <c r="D77" i="2"/>
  <c r="E77" i="2"/>
  <c r="F77" i="2"/>
  <c r="G77" i="2"/>
  <c r="H66" i="2"/>
  <c r="H62" i="2" s="1"/>
  <c r="I66" i="2"/>
  <c r="I62" i="2" s="1"/>
  <c r="J66" i="2"/>
  <c r="J62" i="2" s="1"/>
  <c r="K66" i="2"/>
  <c r="L66" i="2"/>
  <c r="L62" i="2" s="1"/>
  <c r="M66" i="2"/>
  <c r="M62" i="2" s="1"/>
  <c r="D66" i="2"/>
  <c r="E66" i="2"/>
  <c r="E62" i="2" s="1"/>
  <c r="F66" i="2"/>
  <c r="F62" i="2" s="1"/>
  <c r="AE63" i="2"/>
  <c r="D63" i="2"/>
  <c r="D62" i="2" s="1"/>
  <c r="H56" i="2"/>
  <c r="H48" i="2" s="1"/>
  <c r="H47" i="2" s="1"/>
  <c r="I56" i="2"/>
  <c r="I48" i="2" s="1"/>
  <c r="I47" i="2" s="1"/>
  <c r="J48" i="2"/>
  <c r="J47" i="2" s="1"/>
  <c r="K56" i="2"/>
  <c r="AE56" i="2" s="1"/>
  <c r="L56" i="2"/>
  <c r="L48" i="2" s="1"/>
  <c r="L47" i="2" s="1"/>
  <c r="M56" i="2"/>
  <c r="M48" i="2" s="1"/>
  <c r="M47" i="2" s="1"/>
  <c r="N56" i="2"/>
  <c r="D56" i="2"/>
  <c r="D48" i="2" s="1"/>
  <c r="D47" i="2" s="1"/>
  <c r="E56" i="2"/>
  <c r="E48" i="2" s="1"/>
  <c r="E47" i="2" s="1"/>
  <c r="F56" i="2"/>
  <c r="F48" i="2" s="1"/>
  <c r="F47" i="2" s="1"/>
  <c r="H39" i="2"/>
  <c r="I39" i="2"/>
  <c r="J39" i="2"/>
  <c r="K39" i="2"/>
  <c r="AE39" i="2" s="1"/>
  <c r="L39" i="2"/>
  <c r="M39" i="2"/>
  <c r="D39" i="2"/>
  <c r="E39" i="2"/>
  <c r="F39" i="2"/>
  <c r="D36" i="2"/>
  <c r="E36" i="2"/>
  <c r="F36" i="2"/>
  <c r="H36" i="2"/>
  <c r="I36" i="2"/>
  <c r="J36" i="2"/>
  <c r="K36" i="2"/>
  <c r="AE36" i="2" s="1"/>
  <c r="L36" i="2"/>
  <c r="M36" i="2"/>
  <c r="G36" i="2"/>
  <c r="AD36" i="2" s="1"/>
  <c r="D33" i="2"/>
  <c r="E33" i="2"/>
  <c r="F33" i="2"/>
  <c r="H33" i="2"/>
  <c r="I33" i="2"/>
  <c r="J33" i="2"/>
  <c r="K33" i="2"/>
  <c r="AE33" i="2" s="1"/>
  <c r="L33" i="2"/>
  <c r="M33" i="2"/>
  <c r="N33" i="2"/>
  <c r="G33" i="2"/>
  <c r="AD33" i="2" s="1"/>
  <c r="H28" i="2"/>
  <c r="I28" i="2"/>
  <c r="J28" i="2"/>
  <c r="K28" i="2"/>
  <c r="AE28" i="2" s="1"/>
  <c r="L28" i="2"/>
  <c r="M28" i="2"/>
  <c r="N28" i="2"/>
  <c r="D28" i="2"/>
  <c r="E28" i="2"/>
  <c r="F28" i="2"/>
  <c r="G28" i="2"/>
  <c r="AD28" i="2" s="1"/>
  <c r="H20" i="2"/>
  <c r="I20" i="2"/>
  <c r="J20" i="2"/>
  <c r="K20" i="2"/>
  <c r="AE20" i="2" s="1"/>
  <c r="L20" i="2"/>
  <c r="M20" i="2"/>
  <c r="D20" i="2"/>
  <c r="E20" i="2"/>
  <c r="F20" i="2"/>
  <c r="G20" i="2"/>
  <c r="AD20" i="2" s="1"/>
  <c r="H17" i="2"/>
  <c r="I17" i="2"/>
  <c r="J17" i="2"/>
  <c r="L17" i="2"/>
  <c r="M17" i="2"/>
  <c r="D17" i="2"/>
  <c r="E17" i="2"/>
  <c r="F17" i="2"/>
  <c r="G86" i="2"/>
  <c r="AD86" i="2" s="1"/>
  <c r="G56" i="2"/>
  <c r="AD56" i="2" s="1"/>
  <c r="G39" i="2"/>
  <c r="AD39" i="2" s="1"/>
  <c r="J77" i="3" l="1"/>
  <c r="AE66" i="2"/>
  <c r="K62" i="2"/>
  <c r="AE62" i="2" s="1"/>
  <c r="I31" i="5" s="1"/>
  <c r="K48" i="2"/>
  <c r="AE48" i="2" s="1"/>
  <c r="D76" i="2"/>
  <c r="F76" i="2"/>
  <c r="F61" i="2" s="1"/>
  <c r="F93" i="2" s="1"/>
  <c r="AD77" i="2"/>
  <c r="G76" i="2"/>
  <c r="AD76" i="2" s="1"/>
  <c r="H32" i="5" s="1"/>
  <c r="H6" i="2"/>
  <c r="J25" i="2"/>
  <c r="H76" i="2"/>
  <c r="E6" i="2"/>
  <c r="J76" i="2"/>
  <c r="M6" i="2"/>
  <c r="F6" i="2"/>
  <c r="J6" i="2"/>
  <c r="D6" i="2"/>
  <c r="D25" i="2"/>
  <c r="F25" i="2"/>
  <c r="L6" i="2"/>
  <c r="N48" i="2"/>
  <c r="N47" i="2" s="1"/>
  <c r="M76" i="2"/>
  <c r="L76" i="2"/>
  <c r="L25" i="2"/>
  <c r="I76" i="2"/>
  <c r="E76" i="2"/>
  <c r="K76" i="2"/>
  <c r="AE76" i="2" s="1"/>
  <c r="I32" i="5" s="1"/>
  <c r="G25" i="2"/>
  <c r="AD25" i="2" s="1"/>
  <c r="H27" i="5" s="1"/>
  <c r="E25" i="2"/>
  <c r="I25" i="2"/>
  <c r="M25" i="2"/>
  <c r="H25" i="2"/>
  <c r="I6" i="2"/>
  <c r="G48" i="2"/>
  <c r="G66" i="2"/>
  <c r="G14" i="2"/>
  <c r="AD14" i="2" s="1"/>
  <c r="K25" i="2"/>
  <c r="AE25" i="2" s="1"/>
  <c r="I27" i="5" s="1"/>
  <c r="AJ79" i="3" l="1"/>
  <c r="AD66" i="2"/>
  <c r="G62" i="2"/>
  <c r="K47" i="2"/>
  <c r="AE47" i="2" s="1"/>
  <c r="I28" i="5" s="1"/>
  <c r="L61" i="2"/>
  <c r="L93" i="2" s="1"/>
  <c r="D61" i="2"/>
  <c r="D93" i="2" s="1"/>
  <c r="H61" i="2"/>
  <c r="H93" i="2" s="1"/>
  <c r="G47" i="2"/>
  <c r="AD47" i="2" s="1"/>
  <c r="H28" i="5" s="1"/>
  <c r="AD48" i="2"/>
  <c r="E46" i="2"/>
  <c r="H46" i="2"/>
  <c r="E61" i="2"/>
  <c r="F46" i="2"/>
  <c r="F95" i="2" s="1"/>
  <c r="J61" i="2"/>
  <c r="J46" i="2"/>
  <c r="M46" i="2"/>
  <c r="I61" i="2"/>
  <c r="I93" i="2" s="1"/>
  <c r="D46" i="2"/>
  <c r="I46" i="2"/>
  <c r="M61" i="2"/>
  <c r="M93" i="2" s="1"/>
  <c r="L46" i="2"/>
  <c r="K61" i="2"/>
  <c r="AE61" i="2" s="1"/>
  <c r="H58" i="1"/>
  <c r="H44" i="1"/>
  <c r="H16" i="1"/>
  <c r="I58" i="1"/>
  <c r="J58" i="1"/>
  <c r="K58" i="1"/>
  <c r="H55" i="1"/>
  <c r="I55" i="1"/>
  <c r="J55" i="1"/>
  <c r="K55" i="1"/>
  <c r="I44" i="1"/>
  <c r="J44" i="1"/>
  <c r="K44" i="1"/>
  <c r="I22" i="1"/>
  <c r="J22" i="1"/>
  <c r="K22" i="1"/>
  <c r="I16" i="1"/>
  <c r="J16" i="1"/>
  <c r="K16" i="1"/>
  <c r="H9" i="1"/>
  <c r="I9" i="1"/>
  <c r="J9" i="1"/>
  <c r="K9" i="1"/>
  <c r="H6" i="1"/>
  <c r="I6" i="1"/>
  <c r="I12" i="1" s="1"/>
  <c r="I15" i="1" s="1"/>
  <c r="J6" i="1"/>
  <c r="K6" i="1"/>
  <c r="M44" i="1"/>
  <c r="N44" i="1"/>
  <c r="O44" i="1"/>
  <c r="P44" i="1"/>
  <c r="Q44" i="1"/>
  <c r="R44" i="1"/>
  <c r="L44" i="1"/>
  <c r="O58" i="1"/>
  <c r="O55" i="1"/>
  <c r="O16" i="1"/>
  <c r="O22" i="1"/>
  <c r="O9" i="1"/>
  <c r="O6" i="1"/>
  <c r="R58" i="1"/>
  <c r="R55" i="1"/>
  <c r="R22" i="1"/>
  <c r="M58" i="1"/>
  <c r="N58" i="1"/>
  <c r="M55" i="1"/>
  <c r="N55" i="1"/>
  <c r="N22" i="1"/>
  <c r="M95" i="2" l="1"/>
  <c r="K12" i="1"/>
  <c r="K15" i="1" s="1"/>
  <c r="K21" i="1" s="1"/>
  <c r="I95" i="2"/>
  <c r="L95" i="2"/>
  <c r="H95" i="2"/>
  <c r="D95" i="2"/>
  <c r="E93" i="2"/>
  <c r="E95" i="2" s="1"/>
  <c r="H12" i="1"/>
  <c r="H15" i="1" s="1"/>
  <c r="H21" i="1" s="1"/>
  <c r="H35" i="1" s="1"/>
  <c r="H37" i="1" s="1"/>
  <c r="H38" i="1" s="1"/>
  <c r="J93" i="2"/>
  <c r="J95" i="2" s="1"/>
  <c r="O12" i="1"/>
  <c r="O15" i="1" s="1"/>
  <c r="O21" i="1" s="1"/>
  <c r="K93" i="2"/>
  <c r="J12" i="1"/>
  <c r="J15" i="1" s="1"/>
  <c r="J21" i="1" s="1"/>
  <c r="J35" i="1" s="1"/>
  <c r="J37" i="1" s="1"/>
  <c r="J38" i="1" s="1"/>
  <c r="I21" i="1"/>
  <c r="N16" i="1"/>
  <c r="N9" i="1"/>
  <c r="N6" i="1"/>
  <c r="P58" i="1"/>
  <c r="L58" i="1"/>
  <c r="P55" i="1"/>
  <c r="L55" i="1"/>
  <c r="P22" i="1"/>
  <c r="L22" i="1"/>
  <c r="P16" i="1"/>
  <c r="L16" i="1"/>
  <c r="P9" i="1"/>
  <c r="L9" i="1"/>
  <c r="P6" i="1"/>
  <c r="L6" i="1"/>
  <c r="Q58" i="1"/>
  <c r="Q55" i="1"/>
  <c r="M22" i="1"/>
  <c r="Q22" i="1"/>
  <c r="M16" i="1"/>
  <c r="Q16" i="1"/>
  <c r="M9" i="1"/>
  <c r="R9" i="1"/>
  <c r="Q9" i="1"/>
  <c r="Q6" i="1"/>
  <c r="M6" i="1"/>
  <c r="R6" i="1"/>
  <c r="R12" i="1" s="1"/>
  <c r="R15" i="1" s="1"/>
  <c r="I35" i="1" l="1"/>
  <c r="I37" i="1" s="1"/>
  <c r="I38" i="1" s="1"/>
  <c r="K35" i="1"/>
  <c r="K37" i="1" s="1"/>
  <c r="K38" i="1" s="1"/>
  <c r="O26" i="1" a="1"/>
  <c r="O26" i="1" s="1"/>
  <c r="O29" i="1" s="1"/>
  <c r="O33" i="1" s="1"/>
  <c r="O54" i="1" s="1"/>
  <c r="O35" i="1"/>
  <c r="O37" i="1" s="1"/>
  <c r="O38" i="1" s="1"/>
  <c r="AE93" i="2"/>
  <c r="N12" i="1"/>
  <c r="N15" i="1" s="1"/>
  <c r="N21" i="1" s="1"/>
  <c r="N35" i="1" s="1"/>
  <c r="N37" i="1" s="1"/>
  <c r="N38" i="1" s="1"/>
  <c r="L12" i="1"/>
  <c r="I26" i="1" a="1"/>
  <c r="I26" i="1" s="1"/>
  <c r="K26" i="1" a="1"/>
  <c r="K26" i="1" s="1"/>
  <c r="K29" i="1" s="1"/>
  <c r="K33" i="1" s="1"/>
  <c r="K54" i="1" s="1"/>
  <c r="J26" i="1" a="1"/>
  <c r="J26" i="1" s="1"/>
  <c r="Q12" i="1"/>
  <c r="Q15" i="1" s="1"/>
  <c r="Q21" i="1" s="1"/>
  <c r="Q35" i="1" s="1"/>
  <c r="Q37" i="1" s="1"/>
  <c r="Q38" i="1" s="1"/>
  <c r="P12" i="1"/>
  <c r="P15" i="1" s="1"/>
  <c r="P21" i="1" s="1"/>
  <c r="P35" i="1" s="1"/>
  <c r="P37" i="1" s="1"/>
  <c r="P38" i="1" s="1"/>
  <c r="M12" i="1"/>
  <c r="J29" i="1" l="1"/>
  <c r="I29" i="1"/>
  <c r="Q26" i="1" a="1"/>
  <c r="Q26" i="1" s="1"/>
  <c r="N26" i="1" a="1"/>
  <c r="N26" i="1" s="1"/>
  <c r="L15" i="1"/>
  <c r="M15" i="1"/>
  <c r="P26" i="1" a="1"/>
  <c r="P26" i="1" s="1"/>
  <c r="J33" i="1" l="1"/>
  <c r="I33" i="1"/>
  <c r="Q29" i="1"/>
  <c r="N29" i="1"/>
  <c r="L21" i="1"/>
  <c r="L35" i="1" s="1"/>
  <c r="L37" i="1" s="1"/>
  <c r="L38" i="1" s="1"/>
  <c r="M21" i="1"/>
  <c r="M35" i="1" s="1"/>
  <c r="M37" i="1" s="1"/>
  <c r="M38" i="1" s="1"/>
  <c r="P29" i="1"/>
  <c r="G17" i="2"/>
  <c r="K17" i="2"/>
  <c r="AE17" i="2" s="1"/>
  <c r="N17" i="2"/>
  <c r="N20" i="2"/>
  <c r="N36" i="2"/>
  <c r="N39" i="2"/>
  <c r="N66" i="2"/>
  <c r="N62" i="2" s="1"/>
  <c r="N77" i="2"/>
  <c r="N86" i="2"/>
  <c r="J54" i="1" l="1"/>
  <c r="I54" i="1"/>
  <c r="Q33" i="1"/>
  <c r="N33" i="1"/>
  <c r="L26" i="1" a="1"/>
  <c r="L26" i="1" s="1"/>
  <c r="M26" i="1" a="1"/>
  <c r="M26" i="1" s="1"/>
  <c r="P33" i="1"/>
  <c r="N76" i="2"/>
  <c r="N25" i="2"/>
  <c r="AD63" i="2"/>
  <c r="K6" i="2"/>
  <c r="AE6" i="2" s="1"/>
  <c r="I26" i="5" s="1"/>
  <c r="I25" i="5" s="1"/>
  <c r="G6" i="2"/>
  <c r="AD6" i="2" s="1"/>
  <c r="H26" i="5" s="1"/>
  <c r="H25" i="5" s="1"/>
  <c r="AD17" i="2"/>
  <c r="N6" i="2"/>
  <c r="Q54" i="1" l="1"/>
  <c r="L29" i="1"/>
  <c r="N54" i="1"/>
  <c r="M29" i="1"/>
  <c r="P54" i="1"/>
  <c r="N61" i="2"/>
  <c r="N93" i="2" s="1"/>
  <c r="N46" i="2"/>
  <c r="K46" i="2"/>
  <c r="K95" i="2" s="1"/>
  <c r="G61" i="2"/>
  <c r="AD62" i="2"/>
  <c r="H31" i="5" s="1"/>
  <c r="G46" i="2"/>
  <c r="AD46" i="2" s="1"/>
  <c r="N95" i="2" l="1"/>
  <c r="AE46" i="2"/>
  <c r="AE95" i="2" s="1"/>
  <c r="L33" i="1"/>
  <c r="M33" i="1"/>
  <c r="G93" i="2"/>
  <c r="G95" i="2" s="1"/>
  <c r="AD61" i="2"/>
  <c r="R16" i="1"/>
  <c r="AD93" i="2" l="1"/>
  <c r="AD95" i="2" s="1"/>
  <c r="L54" i="1"/>
  <c r="M54" i="1"/>
  <c r="R21" i="1"/>
  <c r="R26" i="1" s="1" a="1"/>
  <c r="R26" i="1" s="1"/>
  <c r="R35" i="1" l="1"/>
  <c r="R37" i="1" s="1"/>
  <c r="R38" i="1" s="1"/>
  <c r="R29" i="1"/>
  <c r="R33" i="1" l="1"/>
  <c r="R54" i="1" l="1"/>
  <c r="H22" i="1"/>
  <c r="H26" i="1" l="1" a="1"/>
  <c r="H26" i="1" s="1"/>
  <c r="H29" i="1" l="1"/>
  <c r="H33" i="1" s="1"/>
  <c r="H54" i="1" l="1"/>
  <c r="J34" i="5" l="1"/>
  <c r="I34" i="5"/>
  <c r="H34" i="5"/>
  <c r="AG9" i="2"/>
  <c r="S6" i="2"/>
  <c r="AG6" i="2" l="1"/>
  <c r="K26" i="5" s="1"/>
  <c r="K25" i="5" s="1"/>
  <c r="S46" i="2"/>
  <c r="AG4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56" authorId="0" shapeId="0" xr:uid="{D89F064C-379B-4236-8CE3-CCDD1B8CE079}">
      <text>
        <r>
          <rPr>
            <sz val="8"/>
            <color indexed="81"/>
            <rFont val="Tahoma"/>
            <family val="2"/>
            <charset val="238"/>
          </rPr>
          <t>Wartość zgodna z pozycją bilansową "wynik bieżącego okresu" oraz z ZZwK pozycja "zysk netto za okres"</t>
        </r>
      </text>
    </comment>
    <comment ref="C57" authorId="0" shapeId="0" xr:uid="{2DCE8D1D-63E3-4BAF-BFDC-E18102263E33}">
      <text>
        <r>
          <rPr>
            <sz val="8"/>
            <color indexed="81"/>
            <rFont val="Tahoma"/>
            <family val="2"/>
            <charset val="238"/>
          </rPr>
          <t>Wartość zgodna z ZZwK, pozycja"zysk netto za okres" (kolumna "Kapitał mniejszości")</t>
        </r>
      </text>
    </comment>
    <comment ref="C59" authorId="0" shapeId="0" xr:uid="{3ED773B5-1673-4883-9178-5E9D2E15948A}">
      <text>
        <r>
          <rPr>
            <sz val="8"/>
            <color indexed="81"/>
            <rFont val="Tahoma"/>
            <family val="2"/>
            <charset val="238"/>
          </rPr>
          <t>Wartość zgodna z pozycją bilansową "wynik bieżącego okresu" oraz z ZZwK pozycja "zysk netto za okres"</t>
        </r>
      </text>
    </comment>
    <comment ref="C60" authorId="0" shapeId="0" xr:uid="{DF5042B5-29B3-4A4B-8E86-74BC3DCD212A}">
      <text>
        <r>
          <rPr>
            <sz val="8"/>
            <color indexed="81"/>
            <rFont val="Tahoma"/>
            <family val="2"/>
            <charset val="238"/>
          </rPr>
          <t>Wartość zgodna z ZZwK, pozycja"zysk netto za okres" (kolumna "Kapitał mniejszości")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56" authorId="0" shapeId="0" xr:uid="{9DFD5EBB-52AD-44D2-80BE-89C2669E8AED}">
      <text>
        <r>
          <rPr>
            <sz val="8"/>
            <color indexed="81"/>
            <rFont val="Tahoma"/>
            <family val="2"/>
            <charset val="238"/>
          </rPr>
          <t>Wartość zgodna z pozycją bilansową "wynik bieżącego okresu" oraz z ZZwK pozycja "zysk netto za okres"</t>
        </r>
      </text>
    </comment>
    <comment ref="C57" authorId="0" shapeId="0" xr:uid="{B041CF34-9A0C-4525-9747-D2BB932DA6D0}">
      <text>
        <r>
          <rPr>
            <sz val="8"/>
            <color indexed="81"/>
            <rFont val="Tahoma"/>
            <family val="2"/>
            <charset val="238"/>
          </rPr>
          <t>Wartość zgodna z ZZwK, pozycja"zysk netto za okres" (kolumna "Kapitał mniejszości")</t>
        </r>
      </text>
    </comment>
    <comment ref="C59" authorId="0" shapeId="0" xr:uid="{2C5A0B71-9AE3-467F-900C-48BD78D3AA49}">
      <text>
        <r>
          <rPr>
            <sz val="8"/>
            <color indexed="81"/>
            <rFont val="Tahoma"/>
            <family val="2"/>
            <charset val="238"/>
          </rPr>
          <t>Wartość zgodna z pozycją bilansową "wynik bieżącego okresu" oraz z ZZwK pozycja "zysk netto za okres"</t>
        </r>
      </text>
    </comment>
    <comment ref="C60" authorId="0" shapeId="0" xr:uid="{D648713D-ADE0-417B-B169-5DDF82044A6F}">
      <text>
        <r>
          <rPr>
            <sz val="8"/>
            <color indexed="81"/>
            <rFont val="Tahoma"/>
            <family val="2"/>
            <charset val="238"/>
          </rPr>
          <t>Wartość zgodna z ZZwK, pozycja"zysk netto za okres" (kolumna "Kapitał mniejszości")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<sst xmlns="http://schemas.openxmlformats.org/spreadsheetml/2006/main" count="437" uniqueCount="284">
  <si>
    <t>EBITDA</t>
  </si>
  <si>
    <t>30.09.2020</t>
  </si>
  <si>
    <t>30.09.2019</t>
  </si>
  <si>
    <t>31.03.2020</t>
  </si>
  <si>
    <t>31.03.2019</t>
  </si>
  <si>
    <t>31.12.2019</t>
  </si>
  <si>
    <t>31.03.2018</t>
  </si>
  <si>
    <t>30.09.2018</t>
  </si>
  <si>
    <t>31.12.2018</t>
  </si>
  <si>
    <t>01.01.2017</t>
  </si>
  <si>
    <t>od 01.04.2017</t>
  </si>
  <si>
    <t>01.07.2017</t>
  </si>
  <si>
    <t>01.10.2017</t>
  </si>
  <si>
    <t>31.12.2020</t>
  </si>
  <si>
    <t>30.06.2018</t>
  </si>
  <si>
    <t>30.06.2019</t>
  </si>
  <si>
    <t>30.06.2020</t>
  </si>
  <si>
    <t>31.03.2021</t>
  </si>
  <si>
    <t>`</t>
  </si>
  <si>
    <t>EBITDA %</t>
  </si>
  <si>
    <t>Zysk/(strata) na jedną akcję (w złotych)</t>
  </si>
  <si>
    <t>1Q2018</t>
  </si>
  <si>
    <t>2Q2018</t>
  </si>
  <si>
    <t>3Q2018</t>
  </si>
  <si>
    <t>4Q2018</t>
  </si>
  <si>
    <t>1Q2019</t>
  </si>
  <si>
    <t>2Q2019</t>
  </si>
  <si>
    <t>3Q2019</t>
  </si>
  <si>
    <t>4Q2019</t>
  </si>
  <si>
    <t>1Q2020</t>
  </si>
  <si>
    <t>2Q2020</t>
  </si>
  <si>
    <t>3Q2020</t>
  </si>
  <si>
    <t>4Q2020</t>
  </si>
  <si>
    <t>1Q2021</t>
  </si>
  <si>
    <t>1-2Q2018</t>
  </si>
  <si>
    <t>1-3Q2018</t>
  </si>
  <si>
    <t>1-4Q2018</t>
  </si>
  <si>
    <t>1-2Q2019</t>
  </si>
  <si>
    <t>1-3Q2019</t>
  </si>
  <si>
    <t>1-4Q2019</t>
  </si>
  <si>
    <t>1-2Q2020</t>
  </si>
  <si>
    <t>1-3Q2020</t>
  </si>
  <si>
    <t>1-4Q2020</t>
  </si>
  <si>
    <t>2Q2021</t>
  </si>
  <si>
    <t>30.06.2021</t>
  </si>
  <si>
    <t>1-2Q2021</t>
  </si>
  <si>
    <t>3Q2021</t>
  </si>
  <si>
    <t>30.09.2021</t>
  </si>
  <si>
    <t>1-3Q2021</t>
  </si>
  <si>
    <t>4Q2021</t>
  </si>
  <si>
    <t>31.12.2021</t>
  </si>
  <si>
    <t>1-4Q2021</t>
  </si>
  <si>
    <t>1Q2022</t>
  </si>
  <si>
    <t>31.03.2022</t>
  </si>
  <si>
    <t>2Q2022</t>
  </si>
  <si>
    <t>30.06.2022</t>
  </si>
  <si>
    <t>1-2Q2022</t>
  </si>
  <si>
    <t>3Q2022</t>
  </si>
  <si>
    <t>30.09.2022</t>
  </si>
  <si>
    <t>1-3Q2022</t>
  </si>
  <si>
    <t>4Q2022</t>
  </si>
  <si>
    <t>31.12.2022</t>
  </si>
  <si>
    <t>1-4Q2022</t>
  </si>
  <si>
    <t>1Q2023</t>
  </si>
  <si>
    <t>2Q2023</t>
  </si>
  <si>
    <t>30.06.2023</t>
  </si>
  <si>
    <t>1-2Q2023</t>
  </si>
  <si>
    <t>3Q2023</t>
  </si>
  <si>
    <t>30.09.2023</t>
  </si>
  <si>
    <t>1-3Q2023</t>
  </si>
  <si>
    <t>4Q2023</t>
  </si>
  <si>
    <t>31.12.2023</t>
  </si>
  <si>
    <t>1-4Q2023</t>
  </si>
  <si>
    <t>1Q2024</t>
  </si>
  <si>
    <t>31.03.2024</t>
  </si>
  <si>
    <t>31.03.2023*</t>
  </si>
  <si>
    <t>1. Summary</t>
  </si>
  <si>
    <t>2. Statement of comprehensive income</t>
  </si>
  <si>
    <t>3. Statement of financial position</t>
  </si>
  <si>
    <t>4. Cash Flow</t>
  </si>
  <si>
    <t>*) The presented financial data will be updated each time after the publication of the current periodic report, in particular, the data from the annual report will replace the previous data from the Q4 report, and in the event of any transformations of previously published data from past periods, the newly published data (transformed) will replace the originally published data (untransformed)</t>
  </si>
  <si>
    <t>MAIN FINANCIAL DATA - ANNUAL DATA</t>
  </si>
  <si>
    <t>DETAILS</t>
  </si>
  <si>
    <t>Revenues from the sale of products, goods and materials</t>
  </si>
  <si>
    <t>Profit (loss) on operating activities</t>
  </si>
  <si>
    <t>Gross profit (loss)</t>
  </si>
  <si>
    <t>Net profit (loss)</t>
  </si>
  <si>
    <t>Net profit (loss) attributable to shareholders of the Group's parent company</t>
  </si>
  <si>
    <t>Net profit (loss) attributable to non-controlling interests</t>
  </si>
  <si>
    <t>Weighted average number of shares</t>
  </si>
  <si>
    <t>Net profit (loss) per ordinary share [PLN/share]</t>
  </si>
  <si>
    <t>Cash flows from operating activities</t>
  </si>
  <si>
    <t>Cash flows from investment activities</t>
  </si>
  <si>
    <t>Cash flows from financial activities</t>
  </si>
  <si>
    <t>Total cash flows</t>
  </si>
  <si>
    <t>Total assets</t>
  </si>
  <si>
    <t>Fixed assets</t>
  </si>
  <si>
    <t>Current assets</t>
  </si>
  <si>
    <t>Equity with non-controlling interests</t>
  </si>
  <si>
    <t>Non-controlling interests</t>
  </si>
  <si>
    <t>Share capital</t>
  </si>
  <si>
    <t>Long-term liabilities and provisions</t>
  </si>
  <si>
    <t>Short-term liabilities and provisions</t>
  </si>
  <si>
    <t>Net book value per common share [PLN/share]</t>
  </si>
  <si>
    <t>for the period</t>
  </si>
  <si>
    <t>STATEMENT OF COMPREHENSIVE INCOME - CALCULATION VARIANT - QUARTERLY DATA</t>
  </si>
  <si>
    <t>Operations continued</t>
  </si>
  <si>
    <t>Revenue from sales and services</t>
  </si>
  <si>
    <t>- to related entities</t>
  </si>
  <si>
    <t>- to other entities</t>
  </si>
  <si>
    <t>Cost of goods and services sold</t>
  </si>
  <si>
    <t>Gross profit (loss) from sales</t>
  </si>
  <si>
    <t>Sales costs</t>
  </si>
  <si>
    <t>General administrative costs</t>
  </si>
  <si>
    <t>Profit (loss) on sales</t>
  </si>
  <si>
    <t>Result on other operating activities, including:</t>
  </si>
  <si>
    <t>Revenue</t>
  </si>
  <si>
    <t>Costs</t>
  </si>
  <si>
    <t>Share in profits of entities consolidated using the equity method</t>
  </si>
  <si>
    <t>Restructuring revenues (costs)</t>
  </si>
  <si>
    <t>Result on financial activities, including:</t>
  </si>
  <si>
    <t>Taking control of a subsidiary (negative goodwill)</t>
  </si>
  <si>
    <t>Profit (loss) before tax</t>
  </si>
  <si>
    <t>Current income tax</t>
  </si>
  <si>
    <t>Deferred income tax</t>
  </si>
  <si>
    <t>Net profit (loss) from continuing operations</t>
  </si>
  <si>
    <t>Discontinued operations</t>
  </si>
  <si>
    <t>Net profit (loss) from discontinued operations</t>
  </si>
  <si>
    <t>Continuing and discontinued operations</t>
  </si>
  <si>
    <t>Depreciation</t>
  </si>
  <si>
    <t>Other comprehensive income / (expenses)</t>
  </si>
  <si>
    <t>Other net comprehensive income/(expenses)</t>
  </si>
  <si>
    <t>Items that may be reclassified to profit or loss in the future:</t>
  </si>
  <si>
    <t>Exchange differences from the translation of foreign units</t>
  </si>
  <si>
    <t>Effects of valuation of financial assets available for sale</t>
  </si>
  <si>
    <t>The result on hedge accounting along with the tax effect</t>
  </si>
  <si>
    <t>Effects of updating fixed assets</t>
  </si>
  <si>
    <t>Items that will not be reclassified to the financial result in the future:</t>
  </si>
  <si>
    <t>Actuarial profits and losses</t>
  </si>
  <si>
    <t>Share in other comprehensive income of associates</t>
  </si>
  <si>
    <t>Income tax relating to other comprehensive income</t>
  </si>
  <si>
    <t>Total comprehensive income</t>
  </si>
  <si>
    <t>Net profit (loss), of which attributable to:</t>
  </si>
  <si>
    <t>shareholders of the parent company</t>
  </si>
  <si>
    <t>non-controlling interests</t>
  </si>
  <si>
    <t>Total comprehensive income, of which attributable to:</t>
  </si>
  <si>
    <t>STATEMENT OF COMPREHENSIVE INCOME - CALCULATION VARIANT - ANNUAL DATA</t>
  </si>
  <si>
    <t>STATEMENT OF FINANCIAL POSITION</t>
  </si>
  <si>
    <t xml:space="preserve">
DETAILS</t>
  </si>
  <si>
    <t>Intangible assets</t>
  </si>
  <si>
    <t>Goodwill of subordinated entities</t>
  </si>
  <si>
    <t>Tangible fixed assets</t>
  </si>
  <si>
    <t>Right to use leased assets</t>
  </si>
  <si>
    <t>Contract asset</t>
  </si>
  <si>
    <t>Investment properties</t>
  </si>
  <si>
    <t>Investments in jointly controlled entities consolidated using the equity method</t>
  </si>
  <si>
    <t>Other long-term financial assets</t>
  </si>
  <si>
    <t xml:space="preserve"> - in related entities</t>
  </si>
  <si>
    <t xml:space="preserve"> - in other entities</t>
  </si>
  <si>
    <t>Long-term loans granted</t>
  </si>
  <si>
    <t xml:space="preserve"> - related entities</t>
  </si>
  <si>
    <t xml:space="preserve"> - other entities</t>
  </si>
  <si>
    <t>Long-term receivables</t>
  </si>
  <si>
    <t xml:space="preserve"> - from related entities</t>
  </si>
  <si>
    <t xml:space="preserve"> - from other entities</t>
  </si>
  <si>
    <t>Long-term accruals and prepayments</t>
  </si>
  <si>
    <t>Deferred tax assets</t>
  </si>
  <si>
    <t>Inventories</t>
  </si>
  <si>
    <t>Trade receivables</t>
  </si>
  <si>
    <t>Receivables from corporate income tax</t>
  </si>
  <si>
    <t>Receivables from other taxes, customs duties, and social insurance</t>
  </si>
  <si>
    <t>Other short-term receivables</t>
  </si>
  <si>
    <t>Other short-term financial assets</t>
  </si>
  <si>
    <t>Short-term loans granted</t>
  </si>
  <si>
    <t>Cash and cash equivalents</t>
  </si>
  <si>
    <t>Cash with limited use</t>
  </si>
  <si>
    <t>Short-term accruals and prepayments</t>
  </si>
  <si>
    <t>Fixed assets classified as held for sale</t>
  </si>
  <si>
    <t>TOTAL ASSETS</t>
  </si>
  <si>
    <t>Equity</t>
  </si>
  <si>
    <t>Equity attributable to the shareholders of the parent company</t>
  </si>
  <si>
    <t>Unregistered reduction of share capital</t>
  </si>
  <si>
    <t>Own shares</t>
  </si>
  <si>
    <t>Other capitals</t>
  </si>
  <si>
    <t>Capital from revaluation of a defined benefit plan</t>
  </si>
  <si>
    <t>Capital from the valuation of hedging transactions</t>
  </si>
  <si>
    <t>Amounts recognized directly in capital relating to fixed assets held for sale</t>
  </si>
  <si>
    <t>Undistributed financial result</t>
  </si>
  <si>
    <t xml:space="preserve"> - undistributed result from previous years</t>
  </si>
  <si>
    <t xml:space="preserve"> - result for the current period</t>
  </si>
  <si>
    <t xml:space="preserve"> - write-downs from current year result</t>
  </si>
  <si>
    <t>Liabilities</t>
  </si>
  <si>
    <t>Long-term credits and loans</t>
  </si>
  <si>
    <t>Contractual obligations</t>
  </si>
  <si>
    <t xml:space="preserve"> - toward related entities</t>
  </si>
  <si>
    <t xml:space="preserve"> - toward other entities</t>
  </si>
  <si>
    <t>Long-term liabilities</t>
  </si>
  <si>
    <t>Long-term liabilities from the right to use leased assets (IFRS 16)</t>
  </si>
  <si>
    <t>Provision for deferred income tax</t>
  </si>
  <si>
    <t>Long-term liabilities due to employee benefits</t>
  </si>
  <si>
    <t>Other long-term provisions</t>
  </si>
  <si>
    <t>Short-term credits and loans</t>
  </si>
  <si>
    <t>Trade liabilities</t>
  </si>
  <si>
    <t>Liabilities due to corporate income tax</t>
  </si>
  <si>
    <t>Liabilities due to other taxes, customs duties, and social insurance</t>
  </si>
  <si>
    <t>Other short-term liabilities</t>
  </si>
  <si>
    <t>Short-term liabilities from the right to use leased assets (IFRS 16)</t>
  </si>
  <si>
    <t>Short-term liabilities due to employee benefits</t>
  </si>
  <si>
    <t>Other short-term provisions</t>
  </si>
  <si>
    <t>Liabilities related to fixed assets classified as held for sale</t>
  </si>
  <si>
    <t>TOTAL LIABILITIES</t>
  </si>
  <si>
    <t>as at</t>
  </si>
  <si>
    <t>CASH FLOW STATEMENT - INDIRECT METHOD</t>
  </si>
  <si>
    <t xml:space="preserve">Profit before tax </t>
  </si>
  <si>
    <t>Adjustments</t>
  </si>
  <si>
    <t>Amortization of intangible assets</t>
  </si>
  <si>
    <t>Write-downs on goodwill</t>
  </si>
  <si>
    <t>Amortization of tangible fixed assets</t>
  </si>
  <si>
    <t>Write-downs on tangible fixed assets and intangible assets</t>
  </si>
  <si>
    <t>Profit (loss) on sale of tangible fixed assets and intangible assets</t>
  </si>
  <si>
    <t>Profit (loss) on sale of financial assets available for sale</t>
  </si>
  <si>
    <t>Profits (loss) on fair value measurement of investment properties</t>
  </si>
  <si>
    <t>Profits (loss) due to change in fair value of derivatives</t>
  </si>
  <si>
    <t>Interest costs</t>
  </si>
  <si>
    <t>Shares in (profits) losses of associates</t>
  </si>
  <si>
    <t>Revenue from interest</t>
  </si>
  <si>
    <t>Dividend income</t>
  </si>
  <si>
    <t>(Positive) negative exchange rate differences</t>
  </si>
  <si>
    <t>(Profit) loss on disposal of treasury shares</t>
  </si>
  <si>
    <t>Other adjustments</t>
  </si>
  <si>
    <t>Cash from operating activities before changes in working capital</t>
  </si>
  <si>
    <t>Change in inventories</t>
  </si>
  <si>
    <t>Change in the state of a depreciated contractual asset</t>
  </si>
  <si>
    <t>Change in receivables</t>
  </si>
  <si>
    <t>Change in liabilities</t>
  </si>
  <si>
    <t>Change in provisions</t>
  </si>
  <si>
    <t>Change in cash with restricted use</t>
  </si>
  <si>
    <t>Change in prepayments and accruals</t>
  </si>
  <si>
    <t>Cash generated in the course of operating activities</t>
  </si>
  <si>
    <t>Interest paid</t>
  </si>
  <si>
    <t>Tax return</t>
  </si>
  <si>
    <t>Income tax paid</t>
  </si>
  <si>
    <t>Net cash from operating activities</t>
  </si>
  <si>
    <t>Expenditure on the acquisition of intangible assets</t>
  </si>
  <si>
    <t>Proceeds from the sale of intangible assets</t>
  </si>
  <si>
    <t>Expenditure on the acquisition of fixed tangible assets</t>
  </si>
  <si>
    <t>Proceeds from the sale of property, plant and equipment</t>
  </si>
  <si>
    <t>Expenditures on the acquisition of investment properties</t>
  </si>
  <si>
    <t>Proceeds from the sale of investment properties</t>
  </si>
  <si>
    <t>Expenditures to acquire financial assets available for sale</t>
  </si>
  <si>
    <t>Proceeds from the sale of financial assets available for sale</t>
  </si>
  <si>
    <t>Expenditures on the acquisition of financial assets held for trading</t>
  </si>
  <si>
    <t>Proceeds from the sale of financial assets held for trading</t>
  </si>
  <si>
    <t>Investments in subsidiaries</t>
  </si>
  <si>
    <t>Cash taken over during the merger with Apator Elkomtech S.A.</t>
  </si>
  <si>
    <t>Proceeds from sale of subsidiaries</t>
  </si>
  <si>
    <t>Proceeds from received government subsidies</t>
  </si>
  <si>
    <t>Loans granted</t>
  </si>
  <si>
    <t>Received repayments of loans granted</t>
  </si>
  <si>
    <t>Interest received</t>
  </si>
  <si>
    <t>Dividends received</t>
  </si>
  <si>
    <t>Other receipts (expenditures)</t>
  </si>
  <si>
    <t>Net cash used from investment activities</t>
  </si>
  <si>
    <t>Net proceeds from the issue of shares</t>
  </si>
  <si>
    <t>Acquisition of own shares</t>
  </si>
  <si>
    <t>Proceeds from the sale of own shares</t>
  </si>
  <si>
    <t>Proceeds from the issuance of debt securities</t>
  </si>
  <si>
    <t>Redemption of debt securities</t>
  </si>
  <si>
    <t>Proceeds from taking out loans and credits</t>
  </si>
  <si>
    <t>Repayment of credits and loans</t>
  </si>
  <si>
    <t>Interest</t>
  </si>
  <si>
    <t>Dividends paid</t>
  </si>
  <si>
    <t>Repayment of liabilities arising from financial leases</t>
  </si>
  <si>
    <t>Net cash flows from financial activities</t>
  </si>
  <si>
    <t>Net increase (decrease) in cash and cash equivalents</t>
  </si>
  <si>
    <t>Changes in cash and cash equivalents due to exchange rate differences</t>
  </si>
  <si>
    <t>Opening balance of cash and cash equivalents</t>
  </si>
  <si>
    <t>Exchange differences</t>
  </si>
  <si>
    <t>Closing balance of cash and cash equivalents</t>
  </si>
  <si>
    <t>number of shares from periodic reports (cumulative)</t>
  </si>
  <si>
    <t>Profit/(loss) per share (in PLN) reported</t>
  </si>
  <si>
    <t>number of shares per quarter</t>
  </si>
  <si>
    <t>number of shares from periodic reports</t>
  </si>
  <si>
    <t>*) untransformed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</si>
</sst>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 ;[Red]\-#,##0\ "/>
    <numFmt numFmtId="165" formatCode="#,##0.00_);\(#,##0.00\);\-______"/>
    <numFmt numFmtId="166" formatCode="#,##0_);\(#,##0\);\-______"/>
    <numFmt numFmtId="167" formatCode="#,##0.00_ ;[Red]\-#,##0.00\ "/>
    <numFmt numFmtId="168" formatCode="#,##0_ ;\-#,##0\ "/>
    <numFmt numFmtId="169" formatCode="0.0%"/>
  </numFmts>
  <fonts count="25" x14ac:knownFonts="1">
    <font>
      <sz val="10"/>
      <name val="Arial"/>
      <charset val="238"/>
    </font>
    <font>
      <sz val="7"/>
      <name val="Arial"/>
      <family val="2"/>
      <charset val="238"/>
    </font>
    <font>
      <sz val="10"/>
      <name val="Arial CE"/>
      <charset val="238"/>
    </font>
    <font>
      <b/>
      <sz val="7"/>
      <name val="Arial"/>
      <family val="2"/>
      <charset val="238"/>
    </font>
    <font>
      <b/>
      <i/>
      <sz val="7"/>
      <name val="Arial"/>
      <family val="2"/>
      <charset val="238"/>
    </font>
    <font>
      <i/>
      <sz val="7"/>
      <name val="Arial"/>
      <family val="2"/>
      <charset val="238"/>
    </font>
    <font>
      <sz val="8"/>
      <color indexed="81"/>
      <name val="Tahoma"/>
      <family val="2"/>
      <charset val="238"/>
    </font>
    <font>
      <sz val="10"/>
      <name val="Arial"/>
      <family val="2"/>
      <charset val="238"/>
    </font>
    <font>
      <u/>
      <sz val="10"/>
      <color indexed="12"/>
      <name val="Arial"/>
      <family val="2"/>
      <charset val="238"/>
    </font>
    <font>
      <sz val="7"/>
      <name val="Arial"/>
      <family val="2"/>
    </font>
    <font>
      <b/>
      <sz val="7"/>
      <name val="Arial"/>
      <family val="2"/>
    </font>
    <font>
      <i/>
      <sz val="7"/>
      <name val="Arial"/>
      <family val="2"/>
    </font>
    <font>
      <sz val="7"/>
      <color theme="0"/>
      <name val="Arial"/>
      <family val="2"/>
    </font>
    <font>
      <sz val="7"/>
      <color theme="0"/>
      <name val="Arial"/>
      <family val="2"/>
      <charset val="238"/>
    </font>
    <font>
      <sz val="12"/>
      <color theme="4" tint="-0.499984740745262"/>
      <name val="Arial"/>
      <family val="2"/>
      <charset val="238"/>
    </font>
    <font>
      <sz val="12"/>
      <name val="Arial"/>
      <family val="2"/>
      <charset val="238"/>
    </font>
    <font>
      <sz val="9"/>
      <name val="Arial"/>
      <family val="2"/>
      <charset val="238"/>
    </font>
    <font>
      <i/>
      <sz val="8"/>
      <color theme="4" tint="-0.499984740745262"/>
      <name val="Arial"/>
      <family val="2"/>
      <charset val="238"/>
    </font>
    <font>
      <sz val="8"/>
      <name val="Arial"/>
      <family val="2"/>
      <charset val="238"/>
    </font>
    <font>
      <sz val="9"/>
      <color rgb="FF333333"/>
      <name val="Times New Roman"/>
      <family val="1"/>
      <charset val="238"/>
    </font>
    <font>
      <b/>
      <sz val="7"/>
      <color theme="4" tint="-0.499984740745262"/>
      <name val="Arial"/>
      <family val="2"/>
      <charset val="238"/>
    </font>
    <font>
      <sz val="10"/>
      <color theme="4" tint="-0.499984740745262"/>
      <name val="Arial"/>
      <family val="2"/>
      <charset val="238"/>
    </font>
    <font>
      <b/>
      <sz val="7"/>
      <color theme="4" tint="-0.499984740745262"/>
      <name val="Arial"/>
      <family val="2"/>
    </font>
    <font>
      <sz val="7"/>
      <color theme="4" tint="-0.499984740745262"/>
      <name val="Arial"/>
      <family val="2"/>
    </font>
    <font>
      <sz val="7"/>
      <color theme="4" tint="-0.499984740745262"/>
      <name val="Arial"/>
      <family val="2"/>
      <charset val="23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s>
  <cellStyleXfs count="6">
    <xf numFmtId="0" fontId="0" fillId="0" borderId="0"/>
    <xf numFmtId="0" fontId="2" fillId="0" borderId="0"/>
    <xf numFmtId="0" fontId="7" fillId="0" borderId="0"/>
    <xf numFmtId="0" fontId="8" fillId="0" borderId="0" applyNumberFormat="0" applyFill="0" applyBorder="0" applyAlignment="0" applyProtection="0">
      <alignment vertical="top"/>
      <protection locked="0"/>
    </xf>
    <xf numFmtId="0" fontId="7" fillId="0" borderId="0"/>
    <xf numFmtId="0" fontId="7" fillId="0" borderId="0"/>
  </cellStyleXfs>
  <cellXfs count="163">
    <xf numFmtId="0" fontId="0" fillId="0" borderId="0" xfId="0"/>
    <xf numFmtId="164" fontId="1" fillId="0" borderId="0" xfId="0" applyNumberFormat="1" applyFont="1" applyAlignment="1">
      <alignment vertical="center"/>
    </xf>
    <xf numFmtId="164" fontId="1" fillId="0" borderId="0" xfId="0" applyNumberFormat="1" applyFont="1" applyAlignment="1">
      <alignment vertical="center" wrapText="1"/>
    </xf>
    <xf numFmtId="164" fontId="1" fillId="0" borderId="0" xfId="0" applyNumberFormat="1" applyFont="1" applyAlignment="1" applyProtection="1">
      <alignment vertical="center"/>
      <protection locked="0"/>
    </xf>
    <xf numFmtId="165" fontId="1" fillId="0" borderId="4" xfId="0" applyNumberFormat="1" applyFont="1" applyBorder="1" applyAlignment="1" applyProtection="1">
      <alignment horizontal="left" vertical="center"/>
      <protection locked="0"/>
    </xf>
    <xf numFmtId="166" fontId="3" fillId="0" borderId="12" xfId="0" applyNumberFormat="1" applyFont="1" applyBorder="1" applyAlignment="1" applyProtection="1">
      <alignment vertical="center"/>
      <protection locked="0"/>
    </xf>
    <xf numFmtId="166" fontId="5" fillId="0" borderId="3" xfId="0" applyNumberFormat="1" applyFont="1" applyBorder="1" applyAlignment="1" applyProtection="1">
      <alignment vertical="center"/>
      <protection locked="0"/>
    </xf>
    <xf numFmtId="166" fontId="5" fillId="0" borderId="12" xfId="0" applyNumberFormat="1" applyFont="1" applyBorder="1" applyAlignment="1" applyProtection="1">
      <alignment vertical="center"/>
      <protection locked="0"/>
    </xf>
    <xf numFmtId="166" fontId="1" fillId="0" borderId="3" xfId="0" applyNumberFormat="1" applyFont="1" applyBorder="1" applyAlignment="1" applyProtection="1">
      <alignment vertical="center"/>
      <protection locked="0"/>
    </xf>
    <xf numFmtId="166" fontId="1" fillId="0" borderId="12" xfId="0" applyNumberFormat="1" applyFont="1" applyBorder="1" applyAlignment="1" applyProtection="1">
      <alignment vertical="center"/>
      <protection locked="0"/>
    </xf>
    <xf numFmtId="164" fontId="3" fillId="0" borderId="0" xfId="0" applyNumberFormat="1" applyFont="1" applyAlignment="1" applyProtection="1">
      <alignment vertical="center"/>
      <protection locked="0"/>
    </xf>
    <xf numFmtId="164" fontId="1" fillId="0" borderId="0" xfId="0" applyNumberFormat="1" applyFont="1" applyAlignment="1" applyProtection="1">
      <alignment vertical="center" wrapText="1"/>
      <protection locked="0"/>
    </xf>
    <xf numFmtId="164" fontId="3" fillId="0" borderId="0" xfId="0" applyNumberFormat="1" applyFont="1" applyAlignment="1">
      <alignment horizontal="left" vertical="center"/>
    </xf>
    <xf numFmtId="164" fontId="3" fillId="0" borderId="0" xfId="0" applyNumberFormat="1" applyFont="1" applyAlignment="1">
      <alignment horizontal="left" vertical="center" wrapText="1"/>
    </xf>
    <xf numFmtId="0" fontId="1" fillId="0" borderId="3" xfId="0" applyFont="1" applyBorder="1" applyAlignment="1">
      <alignment vertical="center"/>
    </xf>
    <xf numFmtId="0" fontId="1" fillId="0" borderId="5" xfId="0" applyFont="1" applyBorder="1" applyAlignment="1">
      <alignmen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vertical="center" wrapText="1"/>
    </xf>
    <xf numFmtId="166" fontId="4" fillId="0" borderId="3" xfId="0" applyNumberFormat="1" applyFont="1" applyBorder="1" applyAlignment="1" applyProtection="1">
      <alignment vertical="center"/>
      <protection locked="0"/>
    </xf>
    <xf numFmtId="165" fontId="1" fillId="0" borderId="5" xfId="0" applyNumberFormat="1" applyFont="1" applyBorder="1" applyAlignment="1" applyProtection="1">
      <alignment horizontal="left" vertical="center"/>
      <protection locked="0"/>
    </xf>
    <xf numFmtId="166" fontId="4" fillId="0" borderId="12" xfId="0" applyNumberFormat="1" applyFont="1" applyBorder="1" applyAlignment="1" applyProtection="1">
      <alignment vertical="center"/>
      <protection locked="0"/>
    </xf>
    <xf numFmtId="165" fontId="1" fillId="0" borderId="3" xfId="0" applyNumberFormat="1" applyFont="1" applyBorder="1" applyAlignment="1" applyProtection="1">
      <alignment horizontal="left" vertical="center"/>
      <protection locked="0"/>
    </xf>
    <xf numFmtId="0" fontId="9" fillId="0" borderId="0" xfId="2" applyFont="1" applyAlignment="1">
      <alignment vertical="center"/>
    </xf>
    <xf numFmtId="166" fontId="10" fillId="0" borderId="12" xfId="2" applyNumberFormat="1" applyFont="1" applyBorder="1" applyAlignment="1">
      <alignment vertical="center"/>
    </xf>
    <xf numFmtId="0" fontId="9" fillId="0" borderId="3" xfId="2" applyFont="1" applyBorder="1" applyAlignment="1">
      <alignment vertical="center"/>
    </xf>
    <xf numFmtId="0" fontId="9" fillId="0" borderId="5" xfId="2" applyFont="1" applyBorder="1" applyAlignment="1">
      <alignment vertical="center" wrapText="1"/>
    </xf>
    <xf numFmtId="166" fontId="9" fillId="0" borderId="12" xfId="2" applyNumberFormat="1" applyFont="1" applyBorder="1" applyAlignment="1">
      <alignment vertical="center"/>
    </xf>
    <xf numFmtId="0" fontId="11" fillId="0" borderId="3" xfId="2" applyFont="1" applyBorder="1" applyAlignment="1">
      <alignment vertical="center"/>
    </xf>
    <xf numFmtId="0" fontId="11" fillId="0" borderId="5" xfId="2" applyFont="1" applyBorder="1" applyAlignment="1">
      <alignment vertical="center" wrapText="1"/>
    </xf>
    <xf numFmtId="166" fontId="11" fillId="0" borderId="12" xfId="2" applyNumberFormat="1" applyFont="1" applyBorder="1" applyAlignment="1" applyProtection="1">
      <alignment vertical="center"/>
      <protection locked="0"/>
    </xf>
    <xf numFmtId="166" fontId="9" fillId="0" borderId="12" xfId="2" applyNumberFormat="1" applyFont="1" applyBorder="1" applyAlignment="1" applyProtection="1">
      <alignment vertical="center"/>
      <protection locked="0"/>
    </xf>
    <xf numFmtId="0" fontId="3" fillId="0" borderId="0" xfId="2" applyFont="1" applyAlignment="1">
      <alignment vertical="center"/>
    </xf>
    <xf numFmtId="166" fontId="10" fillId="2" borderId="12" xfId="2" applyNumberFormat="1" applyFont="1" applyFill="1" applyBorder="1" applyAlignment="1">
      <alignment vertical="center"/>
    </xf>
    <xf numFmtId="0" fontId="3" fillId="2" borderId="3" xfId="2" applyFont="1" applyFill="1" applyBorder="1" applyAlignment="1">
      <alignment vertical="center"/>
    </xf>
    <xf numFmtId="0" fontId="3" fillId="2" borderId="5" xfId="2" applyFont="1" applyFill="1" applyBorder="1" applyAlignment="1">
      <alignment vertical="center" wrapText="1"/>
    </xf>
    <xf numFmtId="166" fontId="3" fillId="2" borderId="12" xfId="2" applyNumberFormat="1" applyFont="1" applyFill="1" applyBorder="1" applyAlignment="1">
      <alignment vertical="center"/>
    </xf>
    <xf numFmtId="166" fontId="10" fillId="2" borderId="13" xfId="2" applyNumberFormat="1" applyFont="1" applyFill="1" applyBorder="1" applyAlignment="1">
      <alignment vertical="center"/>
    </xf>
    <xf numFmtId="166" fontId="3" fillId="2" borderId="12" xfId="0" applyNumberFormat="1" applyFont="1" applyFill="1" applyBorder="1" applyAlignment="1" applyProtection="1">
      <alignment vertical="center"/>
      <protection locked="0"/>
    </xf>
    <xf numFmtId="164" fontId="1" fillId="0" borderId="0" xfId="2" applyNumberFormat="1" applyFont="1" applyAlignment="1" applyProtection="1">
      <alignment vertical="center" wrapText="1"/>
      <protection locked="0"/>
    </xf>
    <xf numFmtId="164" fontId="1" fillId="0" borderId="0" xfId="2" applyNumberFormat="1" applyFont="1" applyAlignment="1" applyProtection="1">
      <alignment vertical="center"/>
      <protection locked="0"/>
    </xf>
    <xf numFmtId="164" fontId="1" fillId="0" borderId="0" xfId="2" applyNumberFormat="1" applyFont="1" applyAlignment="1">
      <alignment vertical="center"/>
    </xf>
    <xf numFmtId="166" fontId="3" fillId="0" borderId="12" xfId="2" applyNumberFormat="1" applyFont="1" applyBorder="1" applyAlignment="1" applyProtection="1">
      <alignment vertical="center"/>
      <protection locked="0"/>
    </xf>
    <xf numFmtId="164" fontId="3" fillId="0" borderId="0" xfId="2" applyNumberFormat="1" applyFont="1" applyAlignment="1" applyProtection="1">
      <alignment vertical="center"/>
      <protection locked="0"/>
    </xf>
    <xf numFmtId="166" fontId="1" fillId="0" borderId="3" xfId="2" applyNumberFormat="1" applyFont="1" applyBorder="1" applyAlignment="1">
      <alignment vertical="center" wrapText="1"/>
    </xf>
    <xf numFmtId="166" fontId="1" fillId="0" borderId="12" xfId="2" applyNumberFormat="1" applyFont="1" applyBorder="1" applyAlignment="1" applyProtection="1">
      <alignment vertical="center"/>
      <protection locked="0"/>
    </xf>
    <xf numFmtId="164" fontId="1" fillId="0" borderId="12" xfId="2" applyNumberFormat="1" applyFont="1" applyBorder="1" applyAlignment="1" applyProtection="1">
      <alignment vertical="center"/>
      <protection locked="0"/>
    </xf>
    <xf numFmtId="164" fontId="1" fillId="0" borderId="3" xfId="2" applyNumberFormat="1" applyFont="1" applyBorder="1" applyAlignment="1">
      <alignment vertical="center" wrapText="1"/>
    </xf>
    <xf numFmtId="164" fontId="1" fillId="0" borderId="0" xfId="2" applyNumberFormat="1" applyFont="1" applyAlignment="1">
      <alignment vertical="center" wrapText="1"/>
    </xf>
    <xf numFmtId="0" fontId="1" fillId="0" borderId="0" xfId="2" applyFont="1" applyAlignment="1" applyProtection="1">
      <alignment vertical="center"/>
      <protection hidden="1"/>
    </xf>
    <xf numFmtId="0" fontId="1" fillId="0" borderId="0" xfId="2" applyFont="1" applyAlignment="1" applyProtection="1">
      <alignment vertical="center" wrapText="1"/>
      <protection hidden="1"/>
    </xf>
    <xf numFmtId="165" fontId="1" fillId="0" borderId="0" xfId="2" applyNumberFormat="1" applyFont="1" applyAlignment="1">
      <alignment vertical="center"/>
    </xf>
    <xf numFmtId="168" fontId="1" fillId="0" borderId="0" xfId="2" applyNumberFormat="1" applyFont="1" applyAlignment="1">
      <alignment vertical="center"/>
    </xf>
    <xf numFmtId="168" fontId="1" fillId="0" borderId="0" xfId="2" applyNumberFormat="1" applyFont="1" applyAlignment="1">
      <alignment vertical="center" wrapText="1"/>
    </xf>
    <xf numFmtId="168" fontId="1" fillId="0" borderId="0" xfId="2" applyNumberFormat="1" applyFont="1" applyAlignment="1" applyProtection="1">
      <alignment vertical="center"/>
      <protection locked="0"/>
    </xf>
    <xf numFmtId="164" fontId="4" fillId="0" borderId="3" xfId="2" applyNumberFormat="1" applyFont="1" applyBorder="1" applyAlignment="1">
      <alignment horizontal="left" vertical="center"/>
    </xf>
    <xf numFmtId="164" fontId="4" fillId="0" borderId="4" xfId="2" applyNumberFormat="1" applyFont="1" applyBorder="1" applyAlignment="1">
      <alignment horizontal="left" vertical="center"/>
    </xf>
    <xf numFmtId="164" fontId="4" fillId="0" borderId="5" xfId="2" applyNumberFormat="1" applyFont="1" applyBorder="1" applyAlignment="1">
      <alignment horizontal="left" vertical="center"/>
    </xf>
    <xf numFmtId="166" fontId="4" fillId="0" borderId="3" xfId="2" applyNumberFormat="1" applyFont="1" applyBorder="1" applyAlignment="1">
      <alignment horizontal="left" vertical="center"/>
    </xf>
    <xf numFmtId="166" fontId="4" fillId="0" borderId="4" xfId="2" applyNumberFormat="1" applyFont="1" applyBorder="1" applyAlignment="1">
      <alignment horizontal="left" vertical="center"/>
    </xf>
    <xf numFmtId="166" fontId="4" fillId="0" borderId="5" xfId="2" applyNumberFormat="1" applyFont="1" applyBorder="1" applyAlignment="1">
      <alignment horizontal="left" vertical="center"/>
    </xf>
    <xf numFmtId="166" fontId="1" fillId="0" borderId="4" xfId="2" applyNumberFormat="1" applyFont="1" applyBorder="1" applyAlignment="1">
      <alignment vertical="center" wrapText="1"/>
    </xf>
    <xf numFmtId="164" fontId="1" fillId="0" borderId="4" xfId="2" applyNumberFormat="1" applyFont="1" applyBorder="1" applyAlignment="1">
      <alignment vertical="center" wrapText="1"/>
    </xf>
    <xf numFmtId="166" fontId="3" fillId="2" borderId="12" xfId="2" applyNumberFormat="1" applyFont="1" applyFill="1" applyBorder="1" applyAlignment="1" applyProtection="1">
      <alignment vertical="center"/>
      <protection locked="0"/>
    </xf>
    <xf numFmtId="166" fontId="1" fillId="2" borderId="3" xfId="2" applyNumberFormat="1" applyFont="1" applyFill="1" applyBorder="1" applyAlignment="1">
      <alignment vertical="center" wrapText="1"/>
    </xf>
    <xf numFmtId="166" fontId="1" fillId="2" borderId="4" xfId="2" applyNumberFormat="1" applyFont="1" applyFill="1" applyBorder="1" applyAlignment="1">
      <alignment vertical="center" wrapText="1"/>
    </xf>
    <xf numFmtId="166" fontId="1" fillId="2" borderId="12" xfId="2" applyNumberFormat="1" applyFont="1" applyFill="1" applyBorder="1" applyAlignment="1" applyProtection="1">
      <alignment vertical="center"/>
      <protection locked="0"/>
    </xf>
    <xf numFmtId="3" fontId="9" fillId="0" borderId="0" xfId="2" applyNumberFormat="1" applyFont="1" applyAlignment="1">
      <alignment vertical="center"/>
    </xf>
    <xf numFmtId="0" fontId="12" fillId="0" borderId="0" xfId="2" applyFont="1" applyAlignment="1">
      <alignment vertical="center"/>
    </xf>
    <xf numFmtId="3" fontId="12" fillId="0" borderId="0" xfId="2" applyNumberFormat="1" applyFont="1" applyAlignment="1">
      <alignment vertical="center"/>
    </xf>
    <xf numFmtId="164" fontId="13" fillId="0" borderId="0" xfId="2" applyNumberFormat="1" applyFont="1" applyAlignment="1">
      <alignment vertical="center" wrapText="1"/>
    </xf>
    <xf numFmtId="164" fontId="13" fillId="0" borderId="0" xfId="2" applyNumberFormat="1" applyFont="1" applyAlignment="1" applyProtection="1">
      <alignment vertical="center"/>
      <protection locked="0"/>
    </xf>
    <xf numFmtId="164" fontId="13" fillId="0" borderId="0" xfId="2" applyNumberFormat="1" applyFont="1" applyAlignment="1">
      <alignment vertical="center"/>
    </xf>
    <xf numFmtId="0" fontId="14" fillId="0" borderId="0" xfId="0" applyFont="1" applyAlignment="1">
      <alignment horizontal="left" indent="1"/>
    </xf>
    <xf numFmtId="0" fontId="15" fillId="0" borderId="0" xfId="0" applyFont="1" applyAlignment="1">
      <alignment horizontal="left" indent="1"/>
    </xf>
    <xf numFmtId="0" fontId="0" fillId="0" borderId="0" xfId="0" applyAlignment="1">
      <alignment horizontal="left" indent="1"/>
    </xf>
    <xf numFmtId="0" fontId="14" fillId="0" borderId="0" xfId="0" applyFont="1" applyAlignment="1">
      <alignment horizontal="left" indent="3"/>
    </xf>
    <xf numFmtId="0" fontId="15" fillId="0" borderId="0" xfId="0" applyFont="1" applyAlignment="1">
      <alignment horizontal="left" indent="3"/>
    </xf>
    <xf numFmtId="0" fontId="7" fillId="0" borderId="0" xfId="0" applyFont="1" applyAlignment="1">
      <alignment horizontal="left" indent="3"/>
    </xf>
    <xf numFmtId="0" fontId="16" fillId="0" borderId="0" xfId="0" applyFont="1"/>
    <xf numFmtId="0" fontId="19" fillId="0" borderId="0" xfId="0" applyFont="1"/>
    <xf numFmtId="164" fontId="20" fillId="0" borderId="0" xfId="0" applyNumberFormat="1" applyFont="1" applyAlignment="1">
      <alignment horizontal="left" vertical="center"/>
    </xf>
    <xf numFmtId="164" fontId="20" fillId="0" borderId="0" xfId="0" applyNumberFormat="1" applyFont="1" applyAlignment="1">
      <alignment vertical="center"/>
    </xf>
    <xf numFmtId="0" fontId="3" fillId="0" borderId="12" xfId="0" applyFont="1" applyBorder="1" applyAlignment="1">
      <alignment vertical="center" wrapText="1"/>
    </xf>
    <xf numFmtId="166" fontId="3" fillId="0" borderId="0" xfId="0" applyNumberFormat="1" applyFont="1" applyAlignment="1" applyProtection="1">
      <alignment vertical="center"/>
      <protection locked="0"/>
    </xf>
    <xf numFmtId="0" fontId="1" fillId="0" borderId="12" xfId="0" applyFont="1" applyBorder="1" applyAlignment="1">
      <alignment vertical="center" wrapText="1"/>
    </xf>
    <xf numFmtId="166" fontId="1" fillId="0" borderId="0" xfId="0" applyNumberFormat="1" applyFont="1" applyAlignment="1" applyProtection="1">
      <alignment vertical="center"/>
      <protection locked="0"/>
    </xf>
    <xf numFmtId="4" fontId="3" fillId="0" borderId="12" xfId="0" applyNumberFormat="1" applyFont="1" applyBorder="1" applyAlignment="1" applyProtection="1">
      <alignment vertical="center"/>
      <protection locked="0"/>
    </xf>
    <xf numFmtId="0" fontId="1" fillId="0" borderId="0" xfId="0" applyFont="1" applyAlignment="1">
      <alignment vertical="center"/>
    </xf>
    <xf numFmtId="0" fontId="1" fillId="0" borderId="0" xfId="0" applyFont="1" applyAlignment="1">
      <alignment vertical="center" wrapText="1"/>
    </xf>
    <xf numFmtId="166" fontId="5" fillId="0" borderId="0" xfId="0" applyNumberFormat="1" applyFont="1" applyAlignment="1" applyProtection="1">
      <alignment vertical="center"/>
      <protection locked="0"/>
    </xf>
    <xf numFmtId="166" fontId="1" fillId="2" borderId="12" xfId="0" applyNumberFormat="1" applyFont="1" applyFill="1" applyBorder="1" applyAlignment="1" applyProtection="1">
      <alignment vertical="center"/>
      <protection locked="0"/>
    </xf>
    <xf numFmtId="167" fontId="1" fillId="0" borderId="0" xfId="0" applyNumberFormat="1" applyFont="1" applyAlignment="1" applyProtection="1">
      <alignment vertical="center"/>
      <protection locked="0"/>
    </xf>
    <xf numFmtId="164" fontId="20" fillId="0" borderId="4" xfId="1" applyNumberFormat="1" applyFont="1" applyBorder="1" applyAlignment="1">
      <alignment horizontal="center" vertical="center" wrapText="1"/>
    </xf>
    <xf numFmtId="164" fontId="20" fillId="0" borderId="8" xfId="0" applyNumberFormat="1" applyFont="1" applyBorder="1" applyAlignment="1" applyProtection="1">
      <alignment horizontal="center" vertical="center"/>
      <protection hidden="1"/>
    </xf>
    <xf numFmtId="164" fontId="1" fillId="0" borderId="3" xfId="0" applyNumberFormat="1" applyFont="1" applyBorder="1" applyAlignment="1">
      <alignment vertical="center"/>
    </xf>
    <xf numFmtId="164" fontId="1" fillId="0" borderId="5" xfId="0" applyNumberFormat="1" applyFont="1" applyBorder="1" applyAlignment="1">
      <alignment vertical="center" wrapText="1"/>
    </xf>
    <xf numFmtId="169" fontId="5" fillId="0" borderId="3" xfId="0" applyNumberFormat="1" applyFont="1" applyBorder="1" applyAlignment="1" applyProtection="1">
      <alignment vertical="center"/>
      <protection locked="0"/>
    </xf>
    <xf numFmtId="169" fontId="5" fillId="0" borderId="12" xfId="0" applyNumberFormat="1" applyFont="1" applyBorder="1" applyAlignment="1" applyProtection="1">
      <alignment vertical="center"/>
      <protection locked="0"/>
    </xf>
    <xf numFmtId="0" fontId="20" fillId="0" borderId="8" xfId="0" applyFont="1" applyBorder="1" applyAlignment="1" applyProtection="1">
      <alignment horizontal="center" vertical="center"/>
      <protection hidden="1"/>
    </xf>
    <xf numFmtId="164" fontId="22" fillId="0" borderId="0" xfId="0" applyNumberFormat="1" applyFont="1" applyAlignment="1">
      <alignment vertical="center"/>
    </xf>
    <xf numFmtId="164" fontId="22" fillId="0" borderId="0" xfId="0" applyNumberFormat="1" applyFont="1" applyAlignment="1">
      <alignment horizontal="left" vertical="center"/>
    </xf>
    <xf numFmtId="164" fontId="22" fillId="0" borderId="0" xfId="0" applyNumberFormat="1" applyFont="1" applyAlignment="1">
      <alignment horizontal="left" vertical="center" wrapText="1"/>
    </xf>
    <xf numFmtId="3" fontId="22" fillId="0" borderId="0" xfId="0" applyNumberFormat="1" applyFont="1" applyAlignment="1">
      <alignment horizontal="left" vertical="center"/>
    </xf>
    <xf numFmtId="0" fontId="23" fillId="0" borderId="0" xfId="2" applyFont="1" applyAlignment="1">
      <alignment vertical="center"/>
    </xf>
    <xf numFmtId="3" fontId="23" fillId="0" borderId="0" xfId="2" applyNumberFormat="1" applyFont="1" applyAlignment="1">
      <alignment vertical="center"/>
    </xf>
    <xf numFmtId="164" fontId="20" fillId="0" borderId="0" xfId="2" applyNumberFormat="1" applyFont="1" applyAlignment="1">
      <alignment horizontal="left" vertical="center"/>
    </xf>
    <xf numFmtId="164" fontId="24" fillId="0" borderId="0" xfId="2" applyNumberFormat="1" applyFont="1" applyAlignment="1">
      <alignment vertical="center"/>
    </xf>
    <xf numFmtId="164" fontId="24" fillId="0" borderId="0" xfId="2" applyNumberFormat="1" applyFont="1" applyAlignment="1" applyProtection="1">
      <alignment vertical="center"/>
      <protection locked="0"/>
    </xf>
    <xf numFmtId="164" fontId="24" fillId="0" borderId="0" xfId="0" applyNumberFormat="1" applyFont="1" applyAlignment="1" applyProtection="1">
      <alignment vertical="center"/>
      <protection locked="0"/>
    </xf>
    <xf numFmtId="0" fontId="1" fillId="0" borderId="3" xfId="2" applyFont="1" applyBorder="1" applyAlignment="1">
      <alignment vertical="center"/>
    </xf>
    <xf numFmtId="0" fontId="1" fillId="0" borderId="5" xfId="2" applyFont="1" applyBorder="1" applyAlignment="1">
      <alignment vertical="center" wrapText="1"/>
    </xf>
    <xf numFmtId="0" fontId="1" fillId="0" borderId="0" xfId="2" applyFont="1" applyAlignment="1">
      <alignment vertical="center"/>
    </xf>
    <xf numFmtId="3" fontId="1" fillId="0" borderId="0" xfId="2" applyNumberFormat="1" applyFont="1" applyAlignment="1">
      <alignment vertical="center"/>
    </xf>
    <xf numFmtId="3" fontId="3" fillId="0" borderId="0" xfId="2" applyNumberFormat="1" applyFont="1" applyAlignment="1">
      <alignment vertical="center"/>
    </xf>
    <xf numFmtId="0" fontId="5" fillId="0" borderId="0" xfId="2" applyFont="1" applyAlignment="1">
      <alignment vertical="center"/>
    </xf>
    <xf numFmtId="0" fontId="1" fillId="0" borderId="5" xfId="0" quotePrefix="1" applyFont="1" applyBorder="1" applyAlignment="1">
      <alignment vertical="center" wrapText="1"/>
    </xf>
    <xf numFmtId="0" fontId="17" fillId="0" borderId="0" xfId="0" applyFont="1" applyAlignment="1">
      <alignment vertical="center" wrapText="1"/>
    </xf>
    <xf numFmtId="0" fontId="18" fillId="0" borderId="0" xfId="0" applyFont="1" applyAlignment="1">
      <alignment vertical="center" wrapText="1"/>
    </xf>
    <xf numFmtId="164" fontId="20" fillId="0" borderId="1" xfId="1" applyNumberFormat="1" applyFont="1" applyBorder="1" applyAlignment="1">
      <alignment horizontal="center" vertical="center" wrapText="1"/>
    </xf>
    <xf numFmtId="0" fontId="21" fillId="0" borderId="9" xfId="0" applyFont="1" applyBorder="1" applyAlignment="1">
      <alignment horizontal="center" vertical="center" wrapText="1"/>
    </xf>
    <xf numFmtId="164" fontId="20" fillId="0" borderId="3" xfId="1"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164" fontId="20" fillId="0" borderId="2" xfId="1" applyNumberFormat="1" applyFont="1" applyBorder="1" applyAlignment="1">
      <alignment horizontal="center" vertical="center" wrapText="1"/>
    </xf>
    <xf numFmtId="164" fontId="20" fillId="0" borderId="6" xfId="1" applyNumberFormat="1" applyFont="1" applyBorder="1" applyAlignment="1">
      <alignment horizontal="center" vertical="center" wrapText="1"/>
    </xf>
    <xf numFmtId="164" fontId="20" fillId="0" borderId="7" xfId="1" applyNumberFormat="1" applyFont="1" applyBorder="1" applyAlignment="1">
      <alignment horizontal="center" vertical="center" wrapText="1"/>
    </xf>
    <xf numFmtId="164" fontId="4" fillId="0" borderId="3" xfId="0" applyNumberFormat="1" applyFont="1" applyBorder="1" applyAlignment="1">
      <alignment horizontal="left" vertical="center"/>
    </xf>
    <xf numFmtId="164" fontId="4" fillId="0" borderId="4" xfId="0" applyNumberFormat="1" applyFont="1" applyBorder="1" applyAlignment="1">
      <alignment horizontal="left" vertical="center"/>
    </xf>
    <xf numFmtId="0" fontId="3" fillId="2" borderId="12" xfId="0" applyFont="1" applyFill="1" applyBorder="1" applyAlignment="1">
      <alignment horizontal="left" vertic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2" borderId="12" xfId="0" applyFont="1" applyFill="1" applyBorder="1" applyAlignment="1">
      <alignment horizontal="left" vertical="center" wrapText="1"/>
    </xf>
    <xf numFmtId="0" fontId="4" fillId="0" borderId="3" xfId="0" applyFont="1" applyBorder="1" applyAlignment="1">
      <alignment horizontal="left" vertical="center" wrapText="1"/>
    </xf>
    <xf numFmtId="0" fontId="10" fillId="2" borderId="12" xfId="2" applyFont="1" applyFill="1" applyBorder="1" applyAlignment="1">
      <alignment horizontal="left" vertical="center"/>
    </xf>
    <xf numFmtId="167" fontId="22" fillId="0" borderId="8" xfId="1" applyNumberFormat="1" applyFont="1" applyBorder="1" applyAlignment="1" applyProtection="1">
      <alignment horizontal="center" vertical="center" wrapText="1"/>
      <protection hidden="1"/>
    </xf>
    <xf numFmtId="167" fontId="22" fillId="0" borderId="11" xfId="1" applyNumberFormat="1" applyFont="1" applyBorder="1" applyAlignment="1" applyProtection="1">
      <alignment horizontal="center" vertical="center" wrapText="1"/>
      <protection hidden="1"/>
    </xf>
    <xf numFmtId="0" fontId="10" fillId="2" borderId="3" xfId="2" applyFont="1" applyFill="1" applyBorder="1" applyAlignment="1">
      <alignment horizontal="left" vertical="center"/>
    </xf>
    <xf numFmtId="0" fontId="10" fillId="2" borderId="5" xfId="2" applyFont="1" applyFill="1" applyBorder="1" applyAlignment="1">
      <alignment horizontal="left" vertical="center"/>
    </xf>
    <xf numFmtId="0" fontId="10" fillId="2" borderId="13" xfId="2" applyFont="1" applyFill="1" applyBorder="1" applyAlignment="1">
      <alignment horizontal="left" vertical="center"/>
    </xf>
    <xf numFmtId="0" fontId="10" fillId="0" borderId="12" xfId="2" applyFont="1" applyBorder="1" applyAlignment="1">
      <alignment horizontal="left" vertical="center"/>
    </xf>
    <xf numFmtId="167" fontId="22" fillId="0" borderId="1" xfId="1" applyNumberFormat="1" applyFont="1" applyBorder="1" applyAlignment="1">
      <alignment horizontal="center" vertical="center" wrapText="1"/>
    </xf>
    <xf numFmtId="167" fontId="22" fillId="0" borderId="2" xfId="1" applyNumberFormat="1" applyFont="1" applyBorder="1" applyAlignment="1">
      <alignment horizontal="center" vertical="center" wrapText="1"/>
    </xf>
    <xf numFmtId="167" fontId="22" fillId="0" borderId="6" xfId="1" applyNumberFormat="1" applyFont="1" applyBorder="1" applyAlignment="1">
      <alignment horizontal="center" vertical="center" wrapText="1"/>
    </xf>
    <xf numFmtId="167" fontId="22" fillId="0" borderId="7" xfId="1" applyNumberFormat="1" applyFont="1" applyBorder="1" applyAlignment="1">
      <alignment horizontal="center" vertical="center" wrapText="1"/>
    </xf>
    <xf numFmtId="167" fontId="22" fillId="0" borderId="9" xfId="1" applyNumberFormat="1" applyFont="1" applyBorder="1" applyAlignment="1">
      <alignment horizontal="center" vertical="center" wrapText="1"/>
    </xf>
    <xf numFmtId="167" fontId="22" fillId="0" borderId="10" xfId="1" applyNumberFormat="1" applyFont="1" applyBorder="1" applyAlignment="1">
      <alignment horizontal="center" vertical="center" wrapText="1"/>
    </xf>
    <xf numFmtId="167" fontId="22" fillId="0" borderId="8" xfId="1" quotePrefix="1" applyNumberFormat="1" applyFont="1" applyBorder="1" applyAlignment="1" applyProtection="1">
      <alignment horizontal="center" vertical="center" wrapText="1"/>
      <protection hidden="1"/>
    </xf>
    <xf numFmtId="167" fontId="22" fillId="0" borderId="3" xfId="1" applyNumberFormat="1" applyFont="1" applyBorder="1" applyAlignment="1">
      <alignment horizontal="center" vertical="center" wrapText="1"/>
    </xf>
    <xf numFmtId="0" fontId="0" fillId="0" borderId="5" xfId="0" applyBorder="1" applyAlignment="1">
      <alignment horizontal="center" vertical="center" wrapText="1"/>
    </xf>
    <xf numFmtId="164" fontId="20" fillId="0" borderId="14" xfId="0" applyNumberFormat="1" applyFont="1" applyBorder="1" applyAlignment="1">
      <alignment horizontal="left" vertical="center"/>
    </xf>
    <xf numFmtId="0" fontId="21" fillId="0" borderId="14" xfId="0" applyFont="1" applyBorder="1" applyAlignment="1">
      <alignment horizontal="left" vertical="center"/>
    </xf>
    <xf numFmtId="166" fontId="3" fillId="2" borderId="12" xfId="2" applyNumberFormat="1" applyFont="1" applyFill="1" applyBorder="1" applyAlignment="1">
      <alignment horizontal="left" vertical="center" wrapText="1"/>
    </xf>
    <xf numFmtId="166" fontId="3" fillId="2" borderId="3" xfId="2" applyNumberFormat="1" applyFont="1" applyFill="1" applyBorder="1" applyAlignment="1">
      <alignment horizontal="left" vertical="center" wrapText="1"/>
    </xf>
    <xf numFmtId="164" fontId="20" fillId="0" borderId="0" xfId="1" applyNumberFormat="1" applyFont="1" applyAlignment="1">
      <alignment horizontal="center" vertical="center" wrapText="1"/>
    </xf>
    <xf numFmtId="166" fontId="3" fillId="0" borderId="3" xfId="2" applyNumberFormat="1" applyFont="1" applyBorder="1" applyAlignment="1">
      <alignment horizontal="left" vertical="center" wrapText="1"/>
    </xf>
    <xf numFmtId="166" fontId="3" fillId="0" borderId="4" xfId="2" applyNumberFormat="1" applyFont="1" applyBorder="1" applyAlignment="1">
      <alignment horizontal="left" vertical="center" wrapText="1"/>
    </xf>
    <xf numFmtId="166" fontId="3" fillId="2" borderId="4" xfId="2" applyNumberFormat="1" applyFont="1" applyFill="1" applyBorder="1" applyAlignment="1">
      <alignment horizontal="left" vertical="center" wrapText="1"/>
    </xf>
    <xf numFmtId="166" fontId="3" fillId="0" borderId="12" xfId="2" applyNumberFormat="1" applyFont="1" applyBorder="1" applyAlignment="1">
      <alignment horizontal="left" vertical="center" wrapText="1"/>
    </xf>
  </cellXfs>
  <cellStyles count="6">
    <cellStyle name="Hiperłącze 2" xfId="3" xr:uid="{83AFAC95-BC58-486F-A9AE-F624BD6CB32D}"/>
    <cellStyle name="Normalny" xfId="0" builtinId="0"/>
    <cellStyle name="Normalny 2" xfId="2" xr:uid="{3F7C5392-FA8B-42BA-A857-7BE03D67A662}"/>
    <cellStyle name="Normalny 2 2 2" xfId="4" xr:uid="{F0A3F7A2-1670-412D-91FC-EF1E17ED24A9}"/>
    <cellStyle name="Normalny 3 2" xfId="5" xr:uid="{A58E9D1A-B5D2-49E1-93F9-3896C1A98678}"/>
    <cellStyle name="Normalny_Sprawozdania finansowe" xfId="1" xr:uid="{8AB57F57-9B1A-4A31-9745-02C3F7D8D3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66675</xdr:rowOff>
    </xdr:from>
    <xdr:to>
      <xdr:col>1</xdr:col>
      <xdr:colOff>4267200</xdr:colOff>
      <xdr:row>5</xdr:row>
      <xdr:rowOff>47625</xdr:rowOff>
    </xdr:to>
    <xdr:pic>
      <xdr:nvPicPr>
        <xdr:cNvPr id="2" name="Obraz 1">
          <a:extLst>
            <a:ext uri="{FF2B5EF4-FFF2-40B4-BE49-F238E27FC236}">
              <a16:creationId xmlns:a16="http://schemas.microsoft.com/office/drawing/2014/main" id="{64A5CC4F-824B-4597-BF0A-292F1B7BF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66675"/>
          <a:ext cx="425767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821054</xdr:colOff>
      <xdr:row>0</xdr:row>
      <xdr:rowOff>0</xdr:rowOff>
    </xdr:from>
    <xdr:to>
      <xdr:col>4</xdr:col>
      <xdr:colOff>0</xdr:colOff>
      <xdr:row>5</xdr:row>
      <xdr:rowOff>66675</xdr:rowOff>
    </xdr:to>
    <xdr:pic>
      <xdr:nvPicPr>
        <xdr:cNvPr id="3" name="Obraz 2">
          <a:extLst>
            <a:ext uri="{FF2B5EF4-FFF2-40B4-BE49-F238E27FC236}">
              <a16:creationId xmlns:a16="http://schemas.microsoft.com/office/drawing/2014/main" id="{0FA52705-1955-49D8-8DAE-0DF5C9F1B0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88279" y="0"/>
          <a:ext cx="1645921"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409574</xdr:colOff>
      <xdr:row>3</xdr:row>
      <xdr:rowOff>133350</xdr:rowOff>
    </xdr:from>
    <xdr:to>
      <xdr:col>2</xdr:col>
      <xdr:colOff>838200</xdr:colOff>
      <xdr:row>5</xdr:row>
      <xdr:rowOff>114300</xdr:rowOff>
    </xdr:to>
    <xdr:sp macro="" textlink="">
      <xdr:nvSpPr>
        <xdr:cNvPr id="4" name="pole tekstowe 3">
          <a:extLst>
            <a:ext uri="{FF2B5EF4-FFF2-40B4-BE49-F238E27FC236}">
              <a16:creationId xmlns:a16="http://schemas.microsoft.com/office/drawing/2014/main" id="{62A0A0D4-F2C0-4218-9B30-D62D6A027C83}"/>
            </a:ext>
          </a:extLst>
        </xdr:cNvPr>
        <xdr:cNvSpPr txBox="1"/>
      </xdr:nvSpPr>
      <xdr:spPr>
        <a:xfrm>
          <a:off x="409574" y="619125"/>
          <a:ext cx="4895851"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sz="1100" b="1">
              <a:solidFill>
                <a:schemeClr val="accent1">
                  <a:lumMod val="75000"/>
                </a:schemeClr>
              </a:solidFill>
              <a:latin typeface="Arial" panose="020B0604020202020204" pitchFamily="34" charset="0"/>
              <a:cs typeface="Arial" panose="020B0604020202020204" pitchFamily="34" charset="0"/>
            </a:rPr>
            <a:t>JEDNOSTKOWE DANE FINANSOWE APATOR S.A. OD 1Q 2018</a:t>
          </a:r>
        </a:p>
      </xdr:txBody>
    </xdr:sp>
    <xdr:clientData/>
  </xdr:twoCellAnchor>
  <xdr:twoCellAnchor editAs="oneCell">
    <xdr:from>
      <xdr:col>1</xdr:col>
      <xdr:colOff>9525</xdr:colOff>
      <xdr:row>0</xdr:row>
      <xdr:rowOff>66675</xdr:rowOff>
    </xdr:from>
    <xdr:to>
      <xdr:col>1</xdr:col>
      <xdr:colOff>4267200</xdr:colOff>
      <xdr:row>5</xdr:row>
      <xdr:rowOff>47625</xdr:rowOff>
    </xdr:to>
    <xdr:pic>
      <xdr:nvPicPr>
        <xdr:cNvPr id="5" name="Obraz 4">
          <a:extLst>
            <a:ext uri="{FF2B5EF4-FFF2-40B4-BE49-F238E27FC236}">
              <a16:creationId xmlns:a16="http://schemas.microsoft.com/office/drawing/2014/main" id="{FE25C435-5D08-45B1-BF40-E94EDCBAF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66675"/>
          <a:ext cx="425767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821054</xdr:colOff>
      <xdr:row>0</xdr:row>
      <xdr:rowOff>0</xdr:rowOff>
    </xdr:from>
    <xdr:to>
      <xdr:col>4</xdr:col>
      <xdr:colOff>0</xdr:colOff>
      <xdr:row>5</xdr:row>
      <xdr:rowOff>66675</xdr:rowOff>
    </xdr:to>
    <xdr:pic>
      <xdr:nvPicPr>
        <xdr:cNvPr id="6" name="Obraz 5">
          <a:extLst>
            <a:ext uri="{FF2B5EF4-FFF2-40B4-BE49-F238E27FC236}">
              <a16:creationId xmlns:a16="http://schemas.microsoft.com/office/drawing/2014/main" id="{B133B1D4-802B-43D3-BFCB-E801E4CF64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88279" y="0"/>
          <a:ext cx="1645921"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409574</xdr:colOff>
      <xdr:row>3</xdr:row>
      <xdr:rowOff>133350</xdr:rowOff>
    </xdr:from>
    <xdr:to>
      <xdr:col>2</xdr:col>
      <xdr:colOff>838200</xdr:colOff>
      <xdr:row>5</xdr:row>
      <xdr:rowOff>114300</xdr:rowOff>
    </xdr:to>
    <xdr:sp macro="" textlink="">
      <xdr:nvSpPr>
        <xdr:cNvPr id="7" name="pole tekstowe 6">
          <a:extLst>
            <a:ext uri="{FF2B5EF4-FFF2-40B4-BE49-F238E27FC236}">
              <a16:creationId xmlns:a16="http://schemas.microsoft.com/office/drawing/2014/main" id="{C3550313-8F9F-4A4E-B7B0-AF799A400F87}"/>
            </a:ext>
          </a:extLst>
        </xdr:cNvPr>
        <xdr:cNvSpPr txBox="1"/>
      </xdr:nvSpPr>
      <xdr:spPr>
        <a:xfrm>
          <a:off x="409574" y="619125"/>
          <a:ext cx="4895851"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b="1">
              <a:solidFill>
                <a:schemeClr val="accent1">
                  <a:lumMod val="75000"/>
                </a:schemeClr>
              </a:solidFill>
              <a:latin typeface="Arial" panose="020B0604020202020204" pitchFamily="34" charset="0"/>
              <a:cs typeface="Arial" panose="020B0604020202020204" pitchFamily="34" charset="0"/>
            </a:rPr>
            <a:t>INDIVIDUAL FINANCIAL DATA OF APATOR S.A. FROM Q1 2018</a:t>
          </a:r>
          <a:endParaRPr lang="pl-PL" sz="1100" b="1">
            <a:solidFill>
              <a:schemeClr val="accent1">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193963</xdr:colOff>
      <xdr:row>0</xdr:row>
      <xdr:rowOff>0</xdr:rowOff>
    </xdr:from>
    <xdr:to>
      <xdr:col>16</xdr:col>
      <xdr:colOff>369571</xdr:colOff>
      <xdr:row>9</xdr:row>
      <xdr:rowOff>57086</xdr:rowOff>
    </xdr:to>
    <xdr:pic>
      <xdr:nvPicPr>
        <xdr:cNvPr id="2" name="Obraz 1">
          <a:extLst>
            <a:ext uri="{FF2B5EF4-FFF2-40B4-BE49-F238E27FC236}">
              <a16:creationId xmlns:a16="http://schemas.microsoft.com/office/drawing/2014/main" id="{B4188E96-B612-4F26-9306-70190A0FB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5263" y="0"/>
          <a:ext cx="1394808" cy="733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32</xdr:col>
      <xdr:colOff>80010</xdr:colOff>
      <xdr:row>1</xdr:row>
      <xdr:rowOff>13335</xdr:rowOff>
    </xdr:from>
    <xdr:to>
      <xdr:col>34</xdr:col>
      <xdr:colOff>267345</xdr:colOff>
      <xdr:row>5</xdr:row>
      <xdr:rowOff>128157</xdr:rowOff>
    </xdr:to>
    <xdr:pic>
      <xdr:nvPicPr>
        <xdr:cNvPr id="2" name="Obraz 1">
          <a:extLst>
            <a:ext uri="{FF2B5EF4-FFF2-40B4-BE49-F238E27FC236}">
              <a16:creationId xmlns:a16="http://schemas.microsoft.com/office/drawing/2014/main" id="{62A5F854-D72B-4929-9FBB-869CB4E7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87235" y="165735"/>
          <a:ext cx="1406535" cy="724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209550</xdr:colOff>
      <xdr:row>1</xdr:row>
      <xdr:rowOff>47625</xdr:rowOff>
    </xdr:from>
    <xdr:to>
      <xdr:col>16</xdr:col>
      <xdr:colOff>202575</xdr:colOff>
      <xdr:row>6</xdr:row>
      <xdr:rowOff>10047</xdr:rowOff>
    </xdr:to>
    <xdr:pic>
      <xdr:nvPicPr>
        <xdr:cNvPr id="2" name="Obraz 1">
          <a:extLst>
            <a:ext uri="{FF2B5EF4-FFF2-40B4-BE49-F238E27FC236}">
              <a16:creationId xmlns:a16="http://schemas.microsoft.com/office/drawing/2014/main" id="{9B888D7A-EADB-4C0C-9721-74737EF5A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1450" y="200025"/>
          <a:ext cx="1393200" cy="724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36</xdr:col>
      <xdr:colOff>142875</xdr:colOff>
      <xdr:row>1</xdr:row>
      <xdr:rowOff>104775</xdr:rowOff>
    </xdr:from>
    <xdr:to>
      <xdr:col>38</xdr:col>
      <xdr:colOff>564525</xdr:colOff>
      <xdr:row>6</xdr:row>
      <xdr:rowOff>118756</xdr:rowOff>
    </xdr:to>
    <xdr:pic>
      <xdr:nvPicPr>
        <xdr:cNvPr id="2" name="Obraz 1">
          <a:extLst>
            <a:ext uri="{FF2B5EF4-FFF2-40B4-BE49-F238E27FC236}">
              <a16:creationId xmlns:a16="http://schemas.microsoft.com/office/drawing/2014/main" id="{8D9D5167-0A8A-45DF-9080-39F934B0C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88325" y="228600"/>
          <a:ext cx="1393200" cy="728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54</xdr:col>
      <xdr:colOff>381000</xdr:colOff>
      <xdr:row>1</xdr:row>
      <xdr:rowOff>57150</xdr:rowOff>
    </xdr:from>
    <xdr:to>
      <xdr:col>55</xdr:col>
      <xdr:colOff>710046</xdr:colOff>
      <xdr:row>5</xdr:row>
      <xdr:rowOff>149887</xdr:rowOff>
    </xdr:to>
    <xdr:pic>
      <xdr:nvPicPr>
        <xdr:cNvPr id="2" name="Obraz 1">
          <a:extLst>
            <a:ext uri="{FF2B5EF4-FFF2-40B4-BE49-F238E27FC236}">
              <a16:creationId xmlns:a16="http://schemas.microsoft.com/office/drawing/2014/main" id="{29CF8767-F818-4193-881C-505C08B66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9525" y="209550"/>
          <a:ext cx="1186296" cy="702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3E24C-209E-4752-B377-A9B88EE91BE7}">
  <sheetPr>
    <tabColor theme="4" tint="-0.249977111117893"/>
  </sheetPr>
  <dimension ref="A7:D46"/>
  <sheetViews>
    <sheetView showGridLines="0" topLeftCell="B1" zoomScaleNormal="100" workbookViewId="0">
      <selection activeCell="D31" sqref="D31"/>
    </sheetView>
  </sheetViews>
  <sheetFormatPr defaultColWidth="0" defaultRowHeight="12.75" x14ac:dyDescent="0.2"/>
  <cols>
    <col min="1" max="1" width="2.140625" hidden="1" customWidth="1"/>
    <col min="2" max="2" width="67" customWidth="1"/>
    <col min="3" max="3" width="16.140625" customWidth="1"/>
    <col min="4" max="4" width="20.85546875" customWidth="1"/>
    <col min="5" max="16384" width="9.140625" hidden="1"/>
  </cols>
  <sheetData>
    <row r="7" spans="2:4" s="76" customFormat="1" ht="15" x14ac:dyDescent="0.2">
      <c r="B7" s="74" t="s">
        <v>76</v>
      </c>
      <c r="C7" s="75"/>
    </row>
    <row r="8" spans="2:4" s="76" customFormat="1" ht="15" x14ac:dyDescent="0.2">
      <c r="B8" s="74" t="s">
        <v>77</v>
      </c>
      <c r="C8" s="75"/>
    </row>
    <row r="9" spans="2:4" s="76" customFormat="1" ht="15" x14ac:dyDescent="0.2">
      <c r="B9" s="74" t="s">
        <v>78</v>
      </c>
      <c r="C9" s="75"/>
    </row>
    <row r="10" spans="2:4" s="76" customFormat="1" ht="15" x14ac:dyDescent="0.2">
      <c r="B10" s="74" t="s">
        <v>79</v>
      </c>
      <c r="C10" s="75"/>
    </row>
    <row r="11" spans="2:4" s="76" customFormat="1" ht="15" x14ac:dyDescent="0.2">
      <c r="B11" s="74"/>
      <c r="C11" s="75"/>
    </row>
    <row r="12" spans="2:4" s="79" customFormat="1" ht="15" x14ac:dyDescent="0.2">
      <c r="B12" s="77"/>
      <c r="C12" s="78"/>
    </row>
    <row r="13" spans="2:4" s="79" customFormat="1" ht="15" x14ac:dyDescent="0.2">
      <c r="B13" s="77"/>
      <c r="C13" s="78"/>
    </row>
    <row r="14" spans="2:4" s="80" customFormat="1" ht="12" x14ac:dyDescent="0.2"/>
    <row r="15" spans="2:4" s="80" customFormat="1" ht="54" customHeight="1" x14ac:dyDescent="0.2">
      <c r="B15" s="118" t="s">
        <v>80</v>
      </c>
      <c r="C15" s="119"/>
      <c r="D15" s="119"/>
    </row>
    <row r="16" spans="2:4" s="80" customFormat="1" ht="12" x14ac:dyDescent="0.2"/>
    <row r="17" spans="2:2" s="80" customFormat="1" ht="12" x14ac:dyDescent="0.2"/>
    <row r="18" spans="2:2" s="80" customFormat="1" ht="12" x14ac:dyDescent="0.2"/>
    <row r="19" spans="2:2" s="80" customFormat="1" ht="12" x14ac:dyDescent="0.2"/>
    <row r="20" spans="2:2" s="80" customFormat="1" ht="12" x14ac:dyDescent="0.2"/>
    <row r="21" spans="2:2" s="80" customFormat="1" ht="12" x14ac:dyDescent="0.2"/>
    <row r="22" spans="2:2" x14ac:dyDescent="0.2">
      <c r="B22" s="81"/>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sheetData>
  <mergeCells count="1">
    <mergeCell ref="B15:D15"/>
  </mergeCells>
  <hyperlinks>
    <hyperlink ref="B7" location="Summary!Obszar_wydruku" display="1. Summary" xr:uid="{FEFC9729-AF13-4D3C-9492-9765E7D1AB4C}"/>
    <hyperlink ref="B8" location="'P&amp;L(y)'!A1" display="2. Sprawozdanie z całkowitych dochodów" xr:uid="{B843794C-9D17-4843-A409-030E409A79B9}"/>
    <hyperlink ref="B10" location="CF!A1" display="4. Rachunek przepływów pieniężnych" xr:uid="{7A7E8543-D0D2-48A7-A0F5-084CC254D363}"/>
    <hyperlink ref="B9" location="BS!A1" display="3. Sprawozdanie z sytuacji finansowej" xr:uid="{BF7D70E0-E932-4CA6-8507-CD2E33667FA9}"/>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16BA9-E5FF-48E8-9655-827DFE58BCB7}">
  <sheetPr>
    <tabColor rgb="FFC00000"/>
    <pageSetUpPr fitToPage="1"/>
  </sheetPr>
  <dimension ref="B1:U37"/>
  <sheetViews>
    <sheetView showGridLines="0" tabSelected="1" zoomScaleNormal="100" zoomScaleSheetLayoutView="100" workbookViewId="0">
      <pane xSplit="2" ySplit="9" topLeftCell="C10" activePane="bottomRight" state="frozen"/>
      <selection activeCell="D42" sqref="D42:D43"/>
      <selection pane="topRight" activeCell="D42" sqref="D42:D43"/>
      <selection pane="bottomLeft" activeCell="D42" sqref="D42:D43"/>
      <selection pane="bottomRight" activeCell="H9" sqref="H9"/>
    </sheetView>
  </sheetViews>
  <sheetFormatPr defaultColWidth="9.140625" defaultRowHeight="12" customHeight="1" x14ac:dyDescent="0.2"/>
  <cols>
    <col min="1" max="1" width="1.140625" style="3" customWidth="1"/>
    <col min="2" max="2" width="51.28515625" style="11" customWidth="1"/>
    <col min="3" max="5" width="10.7109375" style="3" hidden="1" customWidth="1"/>
    <col min="6" max="6" width="8" style="3" hidden="1" customWidth="1"/>
    <col min="7" max="7" width="0.140625" style="3" customWidth="1"/>
    <col min="8" max="14" width="9.28515625" style="3" customWidth="1"/>
    <col min="15" max="16384" width="9.140625" style="3"/>
  </cols>
  <sheetData>
    <row r="1" spans="2:21" s="1" customFormat="1" ht="12" hidden="1" customHeight="1" x14ac:dyDescent="0.2">
      <c r="B1" s="2"/>
    </row>
    <row r="2" spans="2:21" s="1" customFormat="1" ht="12" hidden="1" customHeight="1" x14ac:dyDescent="0.2">
      <c r="B2" s="2"/>
    </row>
    <row r="3" spans="2:21" s="1" customFormat="1" ht="12" hidden="1" customHeight="1" x14ac:dyDescent="0.2">
      <c r="B3" s="2"/>
    </row>
    <row r="4" spans="2:21" s="1" customFormat="1" ht="12" hidden="1" customHeight="1" x14ac:dyDescent="0.2">
      <c r="B4" s="2"/>
    </row>
    <row r="5" spans="2:21" s="1" customFormat="1" ht="12" hidden="1" customHeight="1" x14ac:dyDescent="0.2">
      <c r="B5" s="2"/>
    </row>
    <row r="6" spans="2:21" s="1" customFormat="1" ht="17.25" customHeight="1" x14ac:dyDescent="0.2">
      <c r="B6" s="2"/>
    </row>
    <row r="7" spans="2:21" s="83" customFormat="1" ht="12" customHeight="1" x14ac:dyDescent="0.2">
      <c r="B7" s="82" t="s">
        <v>81</v>
      </c>
      <c r="C7" s="82"/>
      <c r="D7" s="82"/>
      <c r="E7" s="82"/>
      <c r="F7" s="82"/>
      <c r="H7" s="82"/>
      <c r="I7" s="82"/>
      <c r="J7" s="82"/>
      <c r="K7" s="82"/>
      <c r="L7" s="82"/>
      <c r="M7" s="82"/>
      <c r="N7" s="82"/>
    </row>
    <row r="8" spans="2:21" ht="12" customHeight="1" x14ac:dyDescent="0.2">
      <c r="B8" s="120" t="s">
        <v>82</v>
      </c>
      <c r="C8" s="94"/>
      <c r="D8" s="94"/>
      <c r="E8" s="94"/>
      <c r="F8" s="94"/>
      <c r="G8" s="110"/>
      <c r="H8" s="122" t="s">
        <v>104</v>
      </c>
      <c r="I8" s="123"/>
      <c r="J8" s="123"/>
      <c r="K8" s="123"/>
      <c r="L8" s="124"/>
      <c r="M8" s="124"/>
      <c r="N8" s="125"/>
    </row>
    <row r="9" spans="2:21" ht="12" customHeight="1" x14ac:dyDescent="0.2">
      <c r="B9" s="121"/>
      <c r="C9" s="95" t="s">
        <v>9</v>
      </c>
      <c r="D9" s="95" t="s">
        <v>10</v>
      </c>
      <c r="E9" s="95" t="s">
        <v>11</v>
      </c>
      <c r="F9" s="95" t="s">
        <v>12</v>
      </c>
      <c r="G9" s="110"/>
      <c r="H9" s="100">
        <v>2018</v>
      </c>
      <c r="I9" s="100">
        <v>2019</v>
      </c>
      <c r="J9" s="100">
        <v>2020</v>
      </c>
      <c r="K9" s="100">
        <v>2021</v>
      </c>
      <c r="L9" s="100">
        <v>2022</v>
      </c>
      <c r="M9" s="100">
        <v>2023</v>
      </c>
      <c r="N9" s="100">
        <v>2024</v>
      </c>
    </row>
    <row r="10" spans="2:21" s="10" customFormat="1" ht="12" customHeight="1" x14ac:dyDescent="0.2">
      <c r="B10" s="84" t="s">
        <v>83</v>
      </c>
      <c r="C10" s="39"/>
      <c r="D10" s="39"/>
      <c r="E10" s="39"/>
      <c r="F10" s="39"/>
      <c r="G10" s="85"/>
      <c r="H10" s="5">
        <f>'P&amp;L(y)'!H6</f>
        <v>265505</v>
      </c>
      <c r="I10" s="5">
        <f>'P&amp;L(y)'!I6</f>
        <v>262967</v>
      </c>
      <c r="J10" s="5">
        <f>'P&amp;L(y)'!J6</f>
        <v>353424</v>
      </c>
      <c r="K10" s="5">
        <f>'P&amp;L(y)'!K6</f>
        <v>282486</v>
      </c>
      <c r="L10" s="5">
        <f>'P&amp;L(y)'!L6</f>
        <v>411884</v>
      </c>
      <c r="M10" s="5">
        <f>'P&amp;L(y)'!M6</f>
        <v>479177</v>
      </c>
      <c r="N10" s="5">
        <f>'P&amp;L(y)'!N6</f>
        <v>128274</v>
      </c>
    </row>
    <row r="11" spans="2:21" ht="12" customHeight="1" x14ac:dyDescent="0.2">
      <c r="B11" s="86" t="s">
        <v>84</v>
      </c>
      <c r="C11" s="39"/>
      <c r="D11" s="39"/>
      <c r="E11" s="39"/>
      <c r="F11" s="39"/>
      <c r="G11" s="87"/>
      <c r="H11" s="9">
        <f>'P&amp;L(y)'!H21</f>
        <v>25248</v>
      </c>
      <c r="I11" s="9">
        <f>'P&amp;L(y)'!I21</f>
        <v>12209.963680000001</v>
      </c>
      <c r="J11" s="9">
        <f>'P&amp;L(y)'!J21</f>
        <v>23968</v>
      </c>
      <c r="K11" s="9">
        <f>'P&amp;L(y)'!K21</f>
        <v>-10364</v>
      </c>
      <c r="L11" s="9">
        <f>'P&amp;L(y)'!L21</f>
        <v>1603</v>
      </c>
      <c r="M11" s="9">
        <f>'P&amp;L(y)'!M21</f>
        <v>29893</v>
      </c>
      <c r="N11" s="9">
        <f>'P&amp;L(y)'!N21</f>
        <v>10007</v>
      </c>
      <c r="S11" s="10"/>
      <c r="T11" s="10"/>
      <c r="U11" s="10"/>
    </row>
    <row r="12" spans="2:21" s="10" customFormat="1" ht="12" customHeight="1" x14ac:dyDescent="0.2">
      <c r="B12" s="84" t="s">
        <v>0</v>
      </c>
      <c r="C12" s="39"/>
      <c r="D12" s="39"/>
      <c r="E12" s="39"/>
      <c r="F12" s="39"/>
      <c r="G12" s="85"/>
      <c r="H12" s="5">
        <f>'P&amp;L(y)'!H37</f>
        <v>39893</v>
      </c>
      <c r="I12" s="5">
        <f>'P&amp;L(y)'!I37</f>
        <v>27977.963680000001</v>
      </c>
      <c r="J12" s="5">
        <f>'P&amp;L(y)'!J37</f>
        <v>41640</v>
      </c>
      <c r="K12" s="5">
        <f>'P&amp;L(y)'!K37</f>
        <v>8931</v>
      </c>
      <c r="L12" s="5">
        <f>'P&amp;L(y)'!L37</f>
        <v>27082</v>
      </c>
      <c r="M12" s="5">
        <f>'P&amp;L(y)'!M37</f>
        <v>54817</v>
      </c>
      <c r="N12" s="5">
        <f>'P&amp;L(y)'!N37</f>
        <v>15513</v>
      </c>
    </row>
    <row r="13" spans="2:21" ht="12" customHeight="1" x14ac:dyDescent="0.2">
      <c r="B13" s="86" t="s">
        <v>85</v>
      </c>
      <c r="C13" s="39"/>
      <c r="D13" s="39"/>
      <c r="E13" s="39"/>
      <c r="F13" s="39"/>
      <c r="G13" s="87"/>
      <c r="H13" s="9">
        <f>'P&amp;L(y)'!H26</f>
        <v>72283</v>
      </c>
      <c r="I13" s="9">
        <f>'P&amp;L(y)'!I26</f>
        <v>54517.963680000001</v>
      </c>
      <c r="J13" s="9">
        <f>'P&amp;L(y)'!J26</f>
        <v>56609.253849999994</v>
      </c>
      <c r="K13" s="9">
        <f>'P&amp;L(y)'!K26</f>
        <v>21592.000000000007</v>
      </c>
      <c r="L13" s="9">
        <f>'P&amp;L(y)'!L26</f>
        <v>26013</v>
      </c>
      <c r="M13" s="9">
        <f>'P&amp;L(y)'!M26</f>
        <v>39178</v>
      </c>
      <c r="N13" s="9">
        <f>'P&amp;L(y)'!N26</f>
        <v>9162</v>
      </c>
      <c r="S13" s="10"/>
      <c r="U13" s="10"/>
    </row>
    <row r="14" spans="2:21" s="10" customFormat="1" ht="12" customHeight="1" x14ac:dyDescent="0.2">
      <c r="B14" s="84" t="s">
        <v>86</v>
      </c>
      <c r="C14" s="39"/>
      <c r="D14" s="39"/>
      <c r="E14" s="39"/>
      <c r="F14" s="39"/>
      <c r="G14" s="85"/>
      <c r="H14" s="5">
        <f>'P&amp;L(y)'!H33</f>
        <v>67323</v>
      </c>
      <c r="I14" s="5">
        <f>'P&amp;L(y)'!I33</f>
        <v>54071.963680000001</v>
      </c>
      <c r="J14" s="5">
        <f>'P&amp;L(y)'!J33</f>
        <v>51555.253849999994</v>
      </c>
      <c r="K14" s="5">
        <f>'P&amp;L(y)'!K33</f>
        <v>18436.000000000007</v>
      </c>
      <c r="L14" s="5">
        <f>'P&amp;L(y)'!L33</f>
        <v>25593</v>
      </c>
      <c r="M14" s="5">
        <f>'P&amp;L(y)'!M33</f>
        <v>34615</v>
      </c>
      <c r="N14" s="5">
        <f>'P&amp;L(y)'!N33</f>
        <v>7398</v>
      </c>
    </row>
    <row r="15" spans="2:21" ht="12" customHeight="1" x14ac:dyDescent="0.2">
      <c r="B15" s="86" t="s">
        <v>87</v>
      </c>
      <c r="C15" s="39"/>
      <c r="D15" s="39"/>
      <c r="E15" s="39"/>
      <c r="F15" s="39"/>
      <c r="G15" s="87"/>
      <c r="H15" s="9">
        <f>'P&amp;L(y)'!H56</f>
        <v>67323</v>
      </c>
      <c r="I15" s="9">
        <f>'P&amp;L(y)'!I56</f>
        <v>54072</v>
      </c>
      <c r="J15" s="9">
        <f>'P&amp;L(y)'!J56</f>
        <v>51555</v>
      </c>
      <c r="K15" s="9">
        <f>'P&amp;L(y)'!K56</f>
        <v>18436</v>
      </c>
      <c r="L15" s="9">
        <f>'P&amp;L(y)'!L56</f>
        <v>25593</v>
      </c>
      <c r="M15" s="9">
        <f>'P&amp;L(y)'!M56</f>
        <v>34615</v>
      </c>
      <c r="N15" s="9">
        <f>'P&amp;L(y)'!N56</f>
        <v>7398</v>
      </c>
      <c r="S15" s="10"/>
      <c r="U15" s="10"/>
    </row>
    <row r="16" spans="2:21" ht="12" customHeight="1" x14ac:dyDescent="0.2">
      <c r="B16" s="86" t="s">
        <v>88</v>
      </c>
      <c r="C16" s="39"/>
      <c r="D16" s="39"/>
      <c r="E16" s="39"/>
      <c r="F16" s="39"/>
      <c r="G16" s="87"/>
      <c r="H16" s="9">
        <f>'P&amp;L(y)'!H57</f>
        <v>0</v>
      </c>
      <c r="I16" s="9">
        <f>'P&amp;L(y)'!I57</f>
        <v>0</v>
      </c>
      <c r="J16" s="9">
        <f>'P&amp;L(y)'!J57</f>
        <v>0</v>
      </c>
      <c r="K16" s="9">
        <f>'P&amp;L(y)'!K57</f>
        <v>0</v>
      </c>
      <c r="L16" s="9">
        <f>'P&amp;L(y)'!L57</f>
        <v>0</v>
      </c>
      <c r="M16" s="9">
        <f>'P&amp;L(y)'!M57</f>
        <v>0</v>
      </c>
      <c r="N16" s="9">
        <f>'P&amp;L(y)'!N57</f>
        <v>0</v>
      </c>
      <c r="S16" s="10"/>
      <c r="U16" s="10"/>
    </row>
    <row r="17" spans="2:21" ht="12" customHeight="1" x14ac:dyDescent="0.2">
      <c r="B17" s="86" t="s">
        <v>89</v>
      </c>
      <c r="C17" s="39"/>
      <c r="D17" s="39"/>
      <c r="E17" s="39"/>
      <c r="F17" s="39"/>
      <c r="G17" s="87"/>
      <c r="H17" s="9">
        <f>'P&amp;L(y)'!H64</f>
        <v>33050307.846575342</v>
      </c>
      <c r="I17" s="9">
        <f>'P&amp;L(y)'!I64</f>
        <v>32853721.175342526</v>
      </c>
      <c r="J17" s="9">
        <f>'P&amp;L(y)'!J64</f>
        <v>32804906.960000001</v>
      </c>
      <c r="K17" s="9">
        <f>'P&amp;L(y)'!K64</f>
        <v>32778619.232876711</v>
      </c>
      <c r="L17" s="9">
        <f>'P&amp;L(y)'!L64</f>
        <v>32670559.391780823</v>
      </c>
      <c r="M17" s="9">
        <f>'P&amp;L(y)'!M64</f>
        <v>32647073</v>
      </c>
      <c r="N17" s="9">
        <f>'P&amp;L(y)'!N64</f>
        <v>32647073</v>
      </c>
      <c r="S17" s="10"/>
      <c r="U17" s="10"/>
    </row>
    <row r="18" spans="2:21" s="10" customFormat="1" ht="12" customHeight="1" x14ac:dyDescent="0.2">
      <c r="B18" s="84" t="s">
        <v>90</v>
      </c>
      <c r="C18" s="39"/>
      <c r="D18" s="39"/>
      <c r="E18" s="39"/>
      <c r="F18" s="39"/>
      <c r="G18" s="85"/>
      <c r="H18" s="88">
        <f>'P&amp;L(y)'!H65</f>
        <v>2.0369855649310082</v>
      </c>
      <c r="I18" s="88">
        <f>'P&amp;L(y)'!I65</f>
        <v>1.6458409600365842</v>
      </c>
      <c r="J18" s="88">
        <f>'P&amp;L(y)'!J65</f>
        <v>1.5715636707295815</v>
      </c>
      <c r="K18" s="88">
        <f>'P&amp;L(y)'!K65</f>
        <v>0.56243979860838156</v>
      </c>
      <c r="L18" s="88">
        <f>'P&amp;L(y)'!L65</f>
        <v>0.78336583384117453</v>
      </c>
      <c r="M18" s="88">
        <f>'P&amp;L(y)'!M65</f>
        <v>1.0602788188699184</v>
      </c>
      <c r="N18" s="88">
        <f>'P&amp;L(y)'!N65</f>
        <v>0.22660530700562345</v>
      </c>
      <c r="Q18" s="3"/>
      <c r="R18" s="3"/>
      <c r="T18" s="3"/>
    </row>
    <row r="19" spans="2:21" ht="12" customHeight="1" x14ac:dyDescent="0.2">
      <c r="B19" s="89"/>
      <c r="C19" s="90"/>
      <c r="D19" s="91"/>
      <c r="E19" s="91"/>
      <c r="F19" s="91"/>
      <c r="G19" s="91"/>
      <c r="H19" s="87"/>
      <c r="I19" s="91"/>
      <c r="J19" s="91"/>
      <c r="K19" s="91"/>
      <c r="L19" s="91"/>
      <c r="M19" s="91"/>
      <c r="N19" s="91"/>
      <c r="S19" s="10"/>
      <c r="U19" s="10"/>
    </row>
    <row r="20" spans="2:21" ht="12" customHeight="1" x14ac:dyDescent="0.2">
      <c r="B20" s="86" t="s">
        <v>91</v>
      </c>
      <c r="C20" s="39"/>
      <c r="D20" s="39"/>
      <c r="E20" s="39"/>
      <c r="F20" s="39"/>
      <c r="G20" s="87"/>
      <c r="H20" s="9">
        <f>CF!G38</f>
        <v>29452</v>
      </c>
      <c r="I20" s="9">
        <f>CF!K38</f>
        <v>38206</v>
      </c>
      <c r="J20" s="9">
        <f>CF!O38</f>
        <v>36315</v>
      </c>
      <c r="K20" s="9">
        <f>CF!S38</f>
        <v>-39175</v>
      </c>
      <c r="L20" s="9">
        <f>CF!W38</f>
        <v>41892</v>
      </c>
      <c r="M20" s="9">
        <f>CF!AA38</f>
        <v>45613</v>
      </c>
      <c r="N20" s="9">
        <f>CF!AB38</f>
        <v>18244</v>
      </c>
      <c r="S20" s="10"/>
      <c r="U20" s="10"/>
    </row>
    <row r="21" spans="2:21" ht="12" customHeight="1" x14ac:dyDescent="0.2">
      <c r="B21" s="86" t="s">
        <v>92</v>
      </c>
      <c r="C21" s="39"/>
      <c r="D21" s="39"/>
      <c r="E21" s="39"/>
      <c r="F21" s="39"/>
      <c r="G21" s="87"/>
      <c r="H21" s="9">
        <f>CF!G59</f>
        <v>32754</v>
      </c>
      <c r="I21" s="9">
        <f>CF!K59</f>
        <v>20862</v>
      </c>
      <c r="J21" s="9">
        <f>CF!O59</f>
        <v>13331</v>
      </c>
      <c r="K21" s="9">
        <f>CF!S59</f>
        <v>10488</v>
      </c>
      <c r="L21" s="9">
        <f>CF!W59</f>
        <v>17724</v>
      </c>
      <c r="M21" s="9">
        <f>CF!AA59</f>
        <v>12377</v>
      </c>
      <c r="N21" s="9">
        <f>CF!AB59</f>
        <v>-6840</v>
      </c>
      <c r="S21" s="10"/>
      <c r="U21" s="10"/>
    </row>
    <row r="22" spans="2:21" ht="12" customHeight="1" x14ac:dyDescent="0.2">
      <c r="B22" s="86" t="s">
        <v>93</v>
      </c>
      <c r="C22" s="39"/>
      <c r="D22" s="39"/>
      <c r="E22" s="39"/>
      <c r="F22" s="39"/>
      <c r="G22" s="87"/>
      <c r="H22" s="9">
        <f>CF!G72</f>
        <v>-63801</v>
      </c>
      <c r="I22" s="9">
        <f>CF!K72</f>
        <v>-56697</v>
      </c>
      <c r="J22" s="9">
        <f>CF!O72</f>
        <v>-49360</v>
      </c>
      <c r="K22" s="9">
        <f>CF!S72</f>
        <v>26606</v>
      </c>
      <c r="L22" s="9">
        <f>CF!W72</f>
        <v>-60120</v>
      </c>
      <c r="M22" s="9">
        <f>CF!AA72</f>
        <v>-56595</v>
      </c>
      <c r="N22" s="9">
        <f>CF!AB72</f>
        <v>-13257</v>
      </c>
      <c r="S22" s="10"/>
      <c r="U22" s="10"/>
    </row>
    <row r="23" spans="2:21" s="10" customFormat="1" ht="12" customHeight="1" x14ac:dyDescent="0.2">
      <c r="B23" s="84" t="s">
        <v>94</v>
      </c>
      <c r="C23" s="39"/>
      <c r="D23" s="39"/>
      <c r="E23" s="39"/>
      <c r="F23" s="39"/>
      <c r="G23" s="85"/>
      <c r="H23" s="5">
        <f>SUM(H20:H22)</f>
        <v>-1595</v>
      </c>
      <c r="I23" s="5">
        <f t="shared" ref="I23:K23" si="0">SUM(I20:I22)</f>
        <v>2371</v>
      </c>
      <c r="J23" s="5">
        <f t="shared" si="0"/>
        <v>286</v>
      </c>
      <c r="K23" s="5">
        <f t="shared" si="0"/>
        <v>-2081</v>
      </c>
      <c r="L23" s="5">
        <f t="shared" ref="L23:M23" si="1">SUM(L20:L22)</f>
        <v>-504</v>
      </c>
      <c r="M23" s="5">
        <f t="shared" si="1"/>
        <v>1395</v>
      </c>
      <c r="N23" s="5">
        <f t="shared" ref="N23" si="2">SUM(N20:N22)</f>
        <v>-1853</v>
      </c>
    </row>
    <row r="24" spans="2:21" ht="12" customHeight="1" x14ac:dyDescent="0.2">
      <c r="B24" s="89"/>
      <c r="C24" s="90"/>
      <c r="D24" s="91"/>
      <c r="E24" s="91"/>
      <c r="F24" s="91"/>
      <c r="G24" s="91"/>
      <c r="H24" s="87"/>
      <c r="I24" s="91"/>
      <c r="J24" s="91"/>
      <c r="K24" s="91"/>
      <c r="L24" s="91"/>
      <c r="M24" s="91"/>
      <c r="N24" s="91"/>
      <c r="S24" s="10"/>
      <c r="U24" s="10"/>
    </row>
    <row r="25" spans="2:21" s="10" customFormat="1" ht="12" customHeight="1" x14ac:dyDescent="0.2">
      <c r="B25" s="84" t="s">
        <v>95</v>
      </c>
      <c r="C25" s="39"/>
      <c r="D25" s="39"/>
      <c r="E25" s="39"/>
      <c r="F25" s="39"/>
      <c r="G25" s="85"/>
      <c r="H25" s="5">
        <f>SUM(H26:H27)</f>
        <v>473589</v>
      </c>
      <c r="I25" s="5">
        <f t="shared" ref="I25:K25" si="3">SUM(I26:I27)</f>
        <v>494377</v>
      </c>
      <c r="J25" s="5">
        <f t="shared" si="3"/>
        <v>501221</v>
      </c>
      <c r="K25" s="5">
        <f t="shared" si="3"/>
        <v>540654</v>
      </c>
      <c r="L25" s="5">
        <f t="shared" ref="L25:M25" si="4">SUM(L26:L27)</f>
        <v>534265</v>
      </c>
      <c r="M25" s="5">
        <f t="shared" si="4"/>
        <v>520979</v>
      </c>
      <c r="N25" s="5">
        <f t="shared" ref="N25" si="5">SUM(N26:N27)</f>
        <v>528413</v>
      </c>
    </row>
    <row r="26" spans="2:21" ht="12" customHeight="1" x14ac:dyDescent="0.2">
      <c r="B26" s="86" t="s">
        <v>96</v>
      </c>
      <c r="C26" s="39"/>
      <c r="D26" s="39"/>
      <c r="E26" s="39"/>
      <c r="F26" s="39"/>
      <c r="G26" s="87"/>
      <c r="H26" s="9">
        <f>BS!AD6</f>
        <v>369295</v>
      </c>
      <c r="I26" s="9">
        <f>BS!AE6</f>
        <v>386688</v>
      </c>
      <c r="J26" s="9">
        <f>BS!AF6</f>
        <v>396309</v>
      </c>
      <c r="K26" s="9">
        <f>BS!AG6</f>
        <v>402137</v>
      </c>
      <c r="L26" s="9">
        <f>BS!AH6</f>
        <v>346008</v>
      </c>
      <c r="M26" s="9">
        <f>BS!AI6</f>
        <v>336423</v>
      </c>
      <c r="N26" s="9">
        <f>BS!AJ6</f>
        <v>335440</v>
      </c>
      <c r="S26" s="10"/>
      <c r="U26" s="10"/>
    </row>
    <row r="27" spans="2:21" ht="12" customHeight="1" x14ac:dyDescent="0.2">
      <c r="B27" s="86" t="s">
        <v>97</v>
      </c>
      <c r="C27" s="39"/>
      <c r="D27" s="39"/>
      <c r="E27" s="39"/>
      <c r="F27" s="39"/>
      <c r="G27" s="87"/>
      <c r="H27" s="9">
        <f>BS!AD25</f>
        <v>104294</v>
      </c>
      <c r="I27" s="9">
        <f>BS!AE25</f>
        <v>107689</v>
      </c>
      <c r="J27" s="9">
        <f>BS!AF25</f>
        <v>104912</v>
      </c>
      <c r="K27" s="9">
        <f>BS!AG25</f>
        <v>138517</v>
      </c>
      <c r="L27" s="9">
        <f>BS!AH25</f>
        <v>188257</v>
      </c>
      <c r="M27" s="9">
        <f>BS!AI25</f>
        <v>184556</v>
      </c>
      <c r="N27" s="9">
        <f>BS!AJ25</f>
        <v>192973</v>
      </c>
      <c r="S27" s="10"/>
      <c r="U27" s="10"/>
    </row>
    <row r="28" spans="2:21" s="10" customFormat="1" ht="12" customHeight="1" x14ac:dyDescent="0.2">
      <c r="B28" s="84" t="s">
        <v>98</v>
      </c>
      <c r="C28" s="39"/>
      <c r="D28" s="39"/>
      <c r="E28" s="39"/>
      <c r="F28" s="39"/>
      <c r="G28" s="85"/>
      <c r="H28" s="5">
        <f>BS!AD47</f>
        <v>348476</v>
      </c>
      <c r="I28" s="5">
        <f>BS!AE47</f>
        <v>355188</v>
      </c>
      <c r="J28" s="5">
        <f>BS!AF47</f>
        <v>369404</v>
      </c>
      <c r="K28" s="5">
        <f>BS!AG47</f>
        <v>363238</v>
      </c>
      <c r="L28" s="5">
        <f>BS!AH47</f>
        <v>362987</v>
      </c>
      <c r="M28" s="5">
        <f>BS!AI47</f>
        <v>381335</v>
      </c>
      <c r="N28" s="5">
        <f>BS!AJ47</f>
        <v>389015</v>
      </c>
    </row>
    <row r="29" spans="2:21" ht="12" customHeight="1" x14ac:dyDescent="0.2">
      <c r="B29" s="86" t="s">
        <v>99</v>
      </c>
      <c r="C29" s="39"/>
      <c r="D29" s="39"/>
      <c r="E29" s="39"/>
      <c r="F29" s="39"/>
      <c r="G29" s="87"/>
      <c r="H29" s="9">
        <f>BS!AD60</f>
        <v>0</v>
      </c>
      <c r="I29" s="9">
        <f>BS!AE60</f>
        <v>0</v>
      </c>
      <c r="J29" s="9">
        <f>BS!AF60</f>
        <v>0</v>
      </c>
      <c r="K29" s="9">
        <f>BS!AG60</f>
        <v>0</v>
      </c>
      <c r="L29" s="9">
        <f>BS!AH60</f>
        <v>0</v>
      </c>
      <c r="M29" s="9">
        <f>BS!AI60</f>
        <v>0</v>
      </c>
      <c r="N29" s="9">
        <f>BS!AJ60</f>
        <v>0</v>
      </c>
      <c r="S29" s="10"/>
      <c r="U29" s="10"/>
    </row>
    <row r="30" spans="2:21" ht="12" customHeight="1" x14ac:dyDescent="0.2">
      <c r="B30" s="86" t="s">
        <v>100</v>
      </c>
      <c r="C30" s="92"/>
      <c r="D30" s="92"/>
      <c r="E30" s="92"/>
      <c r="F30" s="92"/>
      <c r="G30" s="87"/>
      <c r="H30" s="9">
        <f>BS!AD49</f>
        <v>3311</v>
      </c>
      <c r="I30" s="9">
        <f>BS!AE49</f>
        <v>3286</v>
      </c>
      <c r="J30" s="9">
        <f>BS!AF49</f>
        <v>3281</v>
      </c>
      <c r="K30" s="9">
        <f>BS!AG49</f>
        <v>3278</v>
      </c>
      <c r="L30" s="9">
        <f>BS!AH49</f>
        <v>3265</v>
      </c>
      <c r="M30" s="9">
        <f>BS!AI49</f>
        <v>3265</v>
      </c>
      <c r="N30" s="9">
        <f>BS!AJ49</f>
        <v>3265</v>
      </c>
      <c r="S30" s="10"/>
      <c r="U30" s="10"/>
    </row>
    <row r="31" spans="2:21" s="10" customFormat="1" ht="12" customHeight="1" x14ac:dyDescent="0.2">
      <c r="B31" s="84" t="s">
        <v>101</v>
      </c>
      <c r="C31" s="39"/>
      <c r="D31" s="39"/>
      <c r="E31" s="39"/>
      <c r="F31" s="39"/>
      <c r="G31" s="85"/>
      <c r="H31" s="5">
        <f>BS!AD62</f>
        <v>5330</v>
      </c>
      <c r="I31" s="5">
        <f>BS!AE62</f>
        <v>11990</v>
      </c>
      <c r="J31" s="5">
        <f>BS!AF62</f>
        <v>12381</v>
      </c>
      <c r="K31" s="5">
        <f>BS!AG62</f>
        <v>18677</v>
      </c>
      <c r="L31" s="5">
        <f>BS!AH62</f>
        <v>14156</v>
      </c>
      <c r="M31" s="5">
        <f>BS!AI62</f>
        <v>14826</v>
      </c>
      <c r="N31" s="5">
        <f>BS!AJ62</f>
        <v>14074</v>
      </c>
      <c r="Q31" s="3"/>
      <c r="R31" s="3"/>
      <c r="T31" s="3"/>
    </row>
    <row r="32" spans="2:21" s="10" customFormat="1" ht="12" customHeight="1" x14ac:dyDescent="0.2">
      <c r="B32" s="84" t="s">
        <v>102</v>
      </c>
      <c r="C32" s="39"/>
      <c r="D32" s="39"/>
      <c r="E32" s="39"/>
      <c r="F32" s="39"/>
      <c r="G32" s="85"/>
      <c r="H32" s="5">
        <f>BS!AD76</f>
        <v>119783</v>
      </c>
      <c r="I32" s="5">
        <f>BS!AE76</f>
        <v>127199</v>
      </c>
      <c r="J32" s="5">
        <f>BS!AF76</f>
        <v>119436</v>
      </c>
      <c r="K32" s="5">
        <f>BS!AG76</f>
        <v>158739</v>
      </c>
      <c r="L32" s="5">
        <f>BS!AH76</f>
        <v>157122</v>
      </c>
      <c r="M32" s="5">
        <f>BS!AI76</f>
        <v>124818</v>
      </c>
      <c r="N32" s="5">
        <f>BS!AJ76</f>
        <v>125324</v>
      </c>
    </row>
    <row r="33" spans="2:21" ht="12" customHeight="1" x14ac:dyDescent="0.2">
      <c r="B33" s="86" t="s">
        <v>89</v>
      </c>
      <c r="C33" s="39"/>
      <c r="D33" s="39"/>
      <c r="E33" s="39"/>
      <c r="F33" s="39"/>
      <c r="G33" s="87"/>
      <c r="H33" s="9">
        <f>'P&amp;L(y)'!H67</f>
        <v>33050307.846575342</v>
      </c>
      <c r="I33" s="9">
        <f>'P&amp;L(y)'!I67</f>
        <v>32853721.175342526</v>
      </c>
      <c r="J33" s="9">
        <f>'P&amp;L(y)'!J67</f>
        <v>32804906.960000001</v>
      </c>
      <c r="K33" s="9">
        <f>'P&amp;L(y)'!K67</f>
        <v>32778619.232876711</v>
      </c>
      <c r="L33" s="9">
        <f>'P&amp;L(y)'!L67</f>
        <v>32670559.391780823</v>
      </c>
      <c r="M33" s="9">
        <f>'P&amp;L(y)'!M67</f>
        <v>32647073</v>
      </c>
      <c r="N33" s="9">
        <f>'P&amp;L(y)'!N67</f>
        <v>32647073</v>
      </c>
      <c r="S33" s="10"/>
      <c r="U33" s="10"/>
    </row>
    <row r="34" spans="2:21" s="10" customFormat="1" ht="12" customHeight="1" x14ac:dyDescent="0.2">
      <c r="B34" s="84" t="s">
        <v>103</v>
      </c>
      <c r="C34" s="39"/>
      <c r="D34" s="39"/>
      <c r="E34" s="39"/>
      <c r="F34" s="39"/>
      <c r="G34" s="85"/>
      <c r="H34" s="88">
        <f>H28*1000/H33</f>
        <v>10.543804965983362</v>
      </c>
      <c r="I34" s="88">
        <f t="shared" ref="I34:K34" si="6">I28*1000/I33</f>
        <v>10.811195423018832</v>
      </c>
      <c r="J34" s="88">
        <f t="shared" si="6"/>
        <v>11.260632455090493</v>
      </c>
      <c r="K34" s="88">
        <f t="shared" si="6"/>
        <v>11.081552807925325</v>
      </c>
      <c r="L34" s="88">
        <f t="shared" ref="L34:M34" si="7">L28*1000/L33</f>
        <v>11.110522952702162</v>
      </c>
      <c r="M34" s="88">
        <f t="shared" si="7"/>
        <v>11.680526459447069</v>
      </c>
      <c r="N34" s="88">
        <f t="shared" ref="N34" si="8">N28*1000/N33</f>
        <v>11.915769600539686</v>
      </c>
    </row>
    <row r="35" spans="2:21" ht="12" customHeight="1" x14ac:dyDescent="0.2">
      <c r="B35" s="3"/>
    </row>
    <row r="36" spans="2:21" ht="12" customHeight="1" x14ac:dyDescent="0.2">
      <c r="I36" s="93"/>
      <c r="J36" s="93"/>
      <c r="K36" s="93"/>
      <c r="L36" s="93"/>
      <c r="M36" s="93"/>
      <c r="N36" s="93"/>
    </row>
    <row r="37" spans="2:21" ht="12" customHeight="1" x14ac:dyDescent="0.2">
      <c r="O37" s="3" t="s">
        <v>18</v>
      </c>
    </row>
  </sheetData>
  <mergeCells count="2">
    <mergeCell ref="B8:B9"/>
    <mergeCell ref="H8:N8"/>
  </mergeCells>
  <pageMargins left="0.78740157480314965" right="0.78740157480314965" top="0.78740157480314965" bottom="1.1811023622047245" header="0.51181102362204722" footer="0.98425196850393704"/>
  <pageSetup paperSize="9" scale="81" orientation="portrait" cellComments="asDisplayed" r:id="rId1"/>
  <headerFooter alignWithMargins="0">
    <oddHeader>&amp;R&amp;"Arial,Kursywa"&amp;8&amp;F</oddHeader>
    <oddFooter>&amp;L&amp;8Sporządził:&amp;C&amp;8Zatwierdził:&amp;R&amp;8Strona &amp;P / &amp;N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7C776-9512-499D-A244-0A78166A6453}">
  <sheetPr>
    <pageSetUpPr fitToPage="1"/>
  </sheetPr>
  <dimension ref="B1:AO68"/>
  <sheetViews>
    <sheetView showGridLines="0" zoomScaleNormal="100" zoomScaleSheetLayoutView="100" workbookViewId="0">
      <pane xSplit="3" ySplit="4" topLeftCell="S23" activePane="bottomRight" state="frozen"/>
      <selection activeCell="D42" sqref="D42:D43"/>
      <selection pane="topRight" activeCell="D42" sqref="D42:D43"/>
      <selection pane="bottomLeft" activeCell="D42" sqref="D42:D43"/>
      <selection pane="bottomRight" activeCell="C68" sqref="C68"/>
    </sheetView>
  </sheetViews>
  <sheetFormatPr defaultColWidth="9.140625" defaultRowHeight="12" customHeight="1" outlineLevelRow="1" x14ac:dyDescent="0.2"/>
  <cols>
    <col min="1" max="1" width="2.28515625" style="3" customWidth="1"/>
    <col min="2" max="2" width="1.7109375" style="3" customWidth="1"/>
    <col min="3" max="3" width="56.140625" style="11" customWidth="1"/>
    <col min="4" max="6" width="10.7109375" style="3" hidden="1" customWidth="1"/>
    <col min="7" max="7" width="8" style="3" hidden="1" customWidth="1"/>
    <col min="8" max="23" width="10.7109375" style="3" customWidth="1"/>
    <col min="24" max="34" width="9.140625" style="3" customWidth="1"/>
    <col min="35" max="35" width="10.7109375" style="3" customWidth="1"/>
    <col min="36" max="36" width="27.28515625" style="3" customWidth="1"/>
    <col min="37" max="37" width="33.5703125" style="3" customWidth="1"/>
    <col min="38" max="38" width="12.28515625" style="3" customWidth="1"/>
    <col min="39" max="16384" width="9.140625" style="3"/>
  </cols>
  <sheetData>
    <row r="1" spans="2:32" s="1" customFormat="1" ht="12" customHeight="1" x14ac:dyDescent="0.2">
      <c r="C1" s="2"/>
    </row>
    <row r="2" spans="2:32" s="1" customFormat="1" ht="12" customHeight="1" x14ac:dyDescent="0.2">
      <c r="B2" s="82" t="s">
        <v>105</v>
      </c>
      <c r="C2" s="13"/>
      <c r="D2" s="12"/>
      <c r="E2" s="12"/>
      <c r="F2" s="12"/>
      <c r="G2" s="12"/>
      <c r="H2" s="12"/>
      <c r="I2" s="12"/>
      <c r="J2" s="12"/>
      <c r="K2" s="12"/>
      <c r="L2" s="12"/>
      <c r="M2" s="12"/>
      <c r="N2" s="12"/>
      <c r="O2" s="12"/>
      <c r="P2" s="12"/>
      <c r="Q2" s="12"/>
      <c r="R2" s="12"/>
      <c r="S2" s="12"/>
      <c r="T2" s="12"/>
      <c r="U2" s="12"/>
    </row>
    <row r="3" spans="2:32" ht="12" customHeight="1" x14ac:dyDescent="0.2">
      <c r="B3" s="120" t="s">
        <v>82</v>
      </c>
      <c r="C3" s="126"/>
      <c r="D3" s="94"/>
      <c r="E3" s="94"/>
      <c r="F3" s="94"/>
      <c r="G3" s="94"/>
      <c r="H3" s="122" t="s">
        <v>104</v>
      </c>
      <c r="I3" s="123"/>
      <c r="J3" s="123"/>
      <c r="K3" s="123"/>
      <c r="L3" s="123"/>
      <c r="M3" s="123"/>
      <c r="N3" s="123"/>
      <c r="O3" s="123"/>
      <c r="P3" s="123"/>
      <c r="Q3" s="123"/>
      <c r="R3" s="123"/>
      <c r="S3" s="123"/>
      <c r="T3" s="123"/>
      <c r="U3" s="123"/>
      <c r="V3" s="124"/>
      <c r="W3" s="124"/>
      <c r="X3" s="124"/>
      <c r="Y3" s="124"/>
      <c r="Z3" s="124"/>
      <c r="AA3" s="124"/>
      <c r="AB3" s="124"/>
      <c r="AC3" s="124"/>
      <c r="AD3" s="124"/>
      <c r="AE3" s="124"/>
      <c r="AF3" s="125"/>
    </row>
    <row r="4" spans="2:32" ht="12" customHeight="1" x14ac:dyDescent="0.2">
      <c r="B4" s="127"/>
      <c r="C4" s="128"/>
      <c r="D4" s="95" t="s">
        <v>9</v>
      </c>
      <c r="E4" s="95" t="s">
        <v>10</v>
      </c>
      <c r="F4" s="95" t="s">
        <v>11</v>
      </c>
      <c r="G4" s="95" t="s">
        <v>12</v>
      </c>
      <c r="H4" s="95" t="s">
        <v>21</v>
      </c>
      <c r="I4" s="95" t="s">
        <v>22</v>
      </c>
      <c r="J4" s="95" t="s">
        <v>23</v>
      </c>
      <c r="K4" s="95" t="s">
        <v>24</v>
      </c>
      <c r="L4" s="95" t="s">
        <v>25</v>
      </c>
      <c r="M4" s="95" t="s">
        <v>26</v>
      </c>
      <c r="N4" s="95" t="s">
        <v>27</v>
      </c>
      <c r="O4" s="95" t="s">
        <v>28</v>
      </c>
      <c r="P4" s="95" t="s">
        <v>29</v>
      </c>
      <c r="Q4" s="95" t="s">
        <v>30</v>
      </c>
      <c r="R4" s="95" t="s">
        <v>31</v>
      </c>
      <c r="S4" s="95" t="s">
        <v>32</v>
      </c>
      <c r="T4" s="95" t="s">
        <v>33</v>
      </c>
      <c r="U4" s="95" t="s">
        <v>43</v>
      </c>
      <c r="V4" s="95" t="s">
        <v>46</v>
      </c>
      <c r="W4" s="95" t="s">
        <v>49</v>
      </c>
      <c r="X4" s="95" t="s">
        <v>52</v>
      </c>
      <c r="Y4" s="95" t="s">
        <v>54</v>
      </c>
      <c r="Z4" s="95" t="s">
        <v>57</v>
      </c>
      <c r="AA4" s="95" t="s">
        <v>60</v>
      </c>
      <c r="AB4" s="95" t="s">
        <v>63</v>
      </c>
      <c r="AC4" s="95" t="s">
        <v>64</v>
      </c>
      <c r="AD4" s="95" t="s">
        <v>67</v>
      </c>
      <c r="AE4" s="95" t="s">
        <v>70</v>
      </c>
      <c r="AF4" s="95" t="s">
        <v>73</v>
      </c>
    </row>
    <row r="5" spans="2:32" ht="12" customHeight="1" x14ac:dyDescent="0.2">
      <c r="B5" s="129" t="s">
        <v>106</v>
      </c>
      <c r="C5" s="130"/>
      <c r="D5" s="4"/>
      <c r="E5" s="4"/>
      <c r="F5" s="4"/>
      <c r="G5" s="4"/>
      <c r="H5" s="4"/>
      <c r="I5" s="4"/>
      <c r="J5" s="4"/>
      <c r="K5" s="4"/>
      <c r="L5" s="4"/>
      <c r="M5" s="4"/>
      <c r="N5" s="4"/>
      <c r="O5" s="4"/>
      <c r="P5" s="4"/>
      <c r="Q5" s="4"/>
      <c r="R5" s="4"/>
      <c r="S5" s="4"/>
      <c r="T5" s="4"/>
      <c r="U5" s="4"/>
      <c r="V5" s="21"/>
      <c r="W5" s="21"/>
      <c r="X5" s="21"/>
      <c r="Y5" s="21"/>
      <c r="Z5" s="21"/>
      <c r="AA5" s="21"/>
      <c r="AB5" s="21"/>
      <c r="AC5" s="21"/>
      <c r="AD5" s="21"/>
      <c r="AE5" s="21"/>
      <c r="AF5" s="21"/>
    </row>
    <row r="6" spans="2:32" ht="12" customHeight="1" x14ac:dyDescent="0.2">
      <c r="B6" s="131" t="s">
        <v>107</v>
      </c>
      <c r="C6" s="131"/>
      <c r="D6" s="39"/>
      <c r="E6" s="39"/>
      <c r="F6" s="39"/>
      <c r="G6" s="39"/>
      <c r="H6" s="39">
        <f t="shared" ref="H6" si="0">SUM(H7:H8)</f>
        <v>52457</v>
      </c>
      <c r="I6" s="39">
        <f t="shared" ref="I6" si="1">SUM(I7:I8)</f>
        <v>71693</v>
      </c>
      <c r="J6" s="39">
        <f t="shared" ref="J6" si="2">SUM(J7:J8)</f>
        <v>69446</v>
      </c>
      <c r="K6" s="39">
        <f t="shared" ref="K6" si="3">SUM(K7:K8)</f>
        <v>71909</v>
      </c>
      <c r="L6" s="39">
        <f t="shared" ref="L6" si="4">SUM(L7:L8)</f>
        <v>71098</v>
      </c>
      <c r="M6" s="39">
        <f t="shared" ref="M6:O6" si="5">SUM(M7:M8)</f>
        <v>65053</v>
      </c>
      <c r="N6" s="39">
        <f t="shared" si="5"/>
        <v>65178</v>
      </c>
      <c r="O6" s="39">
        <f t="shared" si="5"/>
        <v>61638</v>
      </c>
      <c r="P6" s="39">
        <f>SUM(P7:P8)</f>
        <v>67475</v>
      </c>
      <c r="Q6" s="39">
        <f t="shared" ref="Q6" si="6">SUM(Q7:Q8)</f>
        <v>97471</v>
      </c>
      <c r="R6" s="39">
        <f t="shared" ref="R6:V6" si="7">SUM(R7:R8)</f>
        <v>108258</v>
      </c>
      <c r="S6" s="39">
        <f t="shared" si="7"/>
        <v>80220</v>
      </c>
      <c r="T6" s="39">
        <f t="shared" si="7"/>
        <v>69595</v>
      </c>
      <c r="U6" s="39">
        <f t="shared" si="7"/>
        <v>75557</v>
      </c>
      <c r="V6" s="39">
        <f t="shared" si="7"/>
        <v>73265</v>
      </c>
      <c r="W6" s="39">
        <f t="shared" ref="W6:X6" si="8">SUM(W7:W8)</f>
        <v>64069</v>
      </c>
      <c r="X6" s="39">
        <f t="shared" si="8"/>
        <v>80203</v>
      </c>
      <c r="Y6" s="39">
        <f t="shared" ref="Y6:AF6" si="9">SUM(Y7:Y8)</f>
        <v>94428</v>
      </c>
      <c r="Z6" s="39">
        <f t="shared" si="9"/>
        <v>112368</v>
      </c>
      <c r="AA6" s="39">
        <f t="shared" si="9"/>
        <v>124885</v>
      </c>
      <c r="AB6" s="39">
        <f t="shared" si="9"/>
        <v>113913</v>
      </c>
      <c r="AC6" s="39">
        <f t="shared" si="9"/>
        <v>109161</v>
      </c>
      <c r="AD6" s="39">
        <f t="shared" si="9"/>
        <v>134119</v>
      </c>
      <c r="AE6" s="39">
        <f t="shared" si="9"/>
        <v>121984</v>
      </c>
      <c r="AF6" s="39">
        <f t="shared" si="9"/>
        <v>128274</v>
      </c>
    </row>
    <row r="7" spans="2:32" ht="12" customHeight="1" x14ac:dyDescent="0.2">
      <c r="B7" s="14"/>
      <c r="C7" s="117" t="s">
        <v>108</v>
      </c>
      <c r="D7" s="6"/>
      <c r="E7" s="6"/>
      <c r="F7" s="6"/>
      <c r="G7" s="6"/>
      <c r="H7" s="6">
        <v>5923</v>
      </c>
      <c r="I7" s="6">
        <v>13925</v>
      </c>
      <c r="J7" s="6">
        <v>7419</v>
      </c>
      <c r="K7" s="6">
        <v>5920</v>
      </c>
      <c r="L7" s="6">
        <v>14480</v>
      </c>
      <c r="M7" s="6">
        <v>7920</v>
      </c>
      <c r="N7" s="6">
        <v>8492</v>
      </c>
      <c r="O7" s="6">
        <v>6480</v>
      </c>
      <c r="P7" s="6">
        <v>16660</v>
      </c>
      <c r="Q7" s="6">
        <v>10433</v>
      </c>
      <c r="R7" s="7">
        <v>9087</v>
      </c>
      <c r="S7" s="7">
        <v>5642</v>
      </c>
      <c r="T7" s="7">
        <v>20929</v>
      </c>
      <c r="U7" s="7">
        <v>9417</v>
      </c>
      <c r="V7" s="7">
        <v>11304</v>
      </c>
      <c r="W7" s="7">
        <v>5777</v>
      </c>
      <c r="X7" s="7">
        <v>21084</v>
      </c>
      <c r="Y7" s="7">
        <v>11182</v>
      </c>
      <c r="Z7" s="7">
        <v>11303</v>
      </c>
      <c r="AA7" s="7">
        <v>15365</v>
      </c>
      <c r="AB7" s="7">
        <v>21910</v>
      </c>
      <c r="AC7" s="7">
        <v>17327</v>
      </c>
      <c r="AD7" s="7">
        <v>14298</v>
      </c>
      <c r="AE7" s="7">
        <v>6311</v>
      </c>
      <c r="AF7" s="7">
        <v>18208</v>
      </c>
    </row>
    <row r="8" spans="2:32" ht="12" customHeight="1" x14ac:dyDescent="0.2">
      <c r="B8" s="14"/>
      <c r="C8" s="117" t="s">
        <v>109</v>
      </c>
      <c r="D8" s="6"/>
      <c r="E8" s="6"/>
      <c r="F8" s="6"/>
      <c r="G8" s="6"/>
      <c r="H8" s="6">
        <v>46534</v>
      </c>
      <c r="I8" s="6">
        <v>57768</v>
      </c>
      <c r="J8" s="6">
        <v>62027</v>
      </c>
      <c r="K8" s="6">
        <v>65989</v>
      </c>
      <c r="L8" s="6">
        <v>56618</v>
      </c>
      <c r="M8" s="6">
        <v>57133</v>
      </c>
      <c r="N8" s="6">
        <v>56686</v>
      </c>
      <c r="O8" s="6">
        <v>55158</v>
      </c>
      <c r="P8" s="6">
        <v>50815</v>
      </c>
      <c r="Q8" s="6">
        <v>87038</v>
      </c>
      <c r="R8" s="7">
        <v>99171</v>
      </c>
      <c r="S8" s="7">
        <v>74578</v>
      </c>
      <c r="T8" s="7">
        <v>48666</v>
      </c>
      <c r="U8" s="7">
        <v>66140</v>
      </c>
      <c r="V8" s="7">
        <v>61961</v>
      </c>
      <c r="W8" s="7">
        <v>58292</v>
      </c>
      <c r="X8" s="7">
        <v>59119</v>
      </c>
      <c r="Y8" s="7">
        <v>83246</v>
      </c>
      <c r="Z8" s="7">
        <v>101065</v>
      </c>
      <c r="AA8" s="7">
        <v>109520</v>
      </c>
      <c r="AB8" s="7">
        <v>92003</v>
      </c>
      <c r="AC8" s="7">
        <v>91834</v>
      </c>
      <c r="AD8" s="7">
        <v>119821</v>
      </c>
      <c r="AE8" s="7">
        <v>115673</v>
      </c>
      <c r="AF8" s="7">
        <v>110066</v>
      </c>
    </row>
    <row r="9" spans="2:32" ht="12" customHeight="1" x14ac:dyDescent="0.2">
      <c r="B9" s="131" t="s">
        <v>110</v>
      </c>
      <c r="C9" s="131"/>
      <c r="D9" s="39"/>
      <c r="E9" s="39"/>
      <c r="F9" s="39"/>
      <c r="G9" s="39"/>
      <c r="H9" s="39">
        <f t="shared" ref="H9" si="10">SUM(H10:H11)</f>
        <v>-37435</v>
      </c>
      <c r="I9" s="39">
        <f t="shared" ref="I9" si="11">SUM(I10:I11)</f>
        <v>-47436</v>
      </c>
      <c r="J9" s="39">
        <f t="shared" ref="J9" si="12">SUM(J10:J11)</f>
        <v>-50699</v>
      </c>
      <c r="K9" s="39">
        <f t="shared" ref="K9" si="13">SUM(K10:K11)</f>
        <v>-53575</v>
      </c>
      <c r="L9" s="39">
        <f t="shared" ref="L9" si="14">SUM(L10:L11)</f>
        <v>-46571</v>
      </c>
      <c r="M9" s="39">
        <f t="shared" ref="M9:V9" si="15">SUM(M10:M11)</f>
        <v>-48243</v>
      </c>
      <c r="N9" s="39">
        <f t="shared" si="15"/>
        <v>-52547</v>
      </c>
      <c r="O9" s="39">
        <f t="shared" si="15"/>
        <v>-52562</v>
      </c>
      <c r="P9" s="39">
        <f t="shared" si="15"/>
        <v>-46045</v>
      </c>
      <c r="Q9" s="39">
        <f t="shared" si="15"/>
        <v>-78331</v>
      </c>
      <c r="R9" s="39">
        <f t="shared" si="15"/>
        <v>-90626</v>
      </c>
      <c r="S9" s="39">
        <f t="shared" si="15"/>
        <v>-66967</v>
      </c>
      <c r="T9" s="39">
        <f t="shared" si="15"/>
        <v>-53961</v>
      </c>
      <c r="U9" s="39">
        <f t="shared" si="15"/>
        <v>-69148</v>
      </c>
      <c r="V9" s="39">
        <f t="shared" si="15"/>
        <v>-65357</v>
      </c>
      <c r="W9" s="39">
        <f t="shared" ref="W9:X9" si="16">SUM(W10:W11)</f>
        <v>-62299</v>
      </c>
      <c r="X9" s="39">
        <f t="shared" si="16"/>
        <v>-70322</v>
      </c>
      <c r="Y9" s="39">
        <f t="shared" ref="Y9:AF9" si="17">SUM(Y10:Y11)</f>
        <v>-75961</v>
      </c>
      <c r="Z9" s="39">
        <f t="shared" si="17"/>
        <v>-94590</v>
      </c>
      <c r="AA9" s="39">
        <f t="shared" si="17"/>
        <v>-108862</v>
      </c>
      <c r="AB9" s="39">
        <f t="shared" si="17"/>
        <v>-90176</v>
      </c>
      <c r="AC9" s="39">
        <f t="shared" si="17"/>
        <v>-85404</v>
      </c>
      <c r="AD9" s="39">
        <f t="shared" si="17"/>
        <v>-102706</v>
      </c>
      <c r="AE9" s="39">
        <f t="shared" si="17"/>
        <v>-95172</v>
      </c>
      <c r="AF9" s="39">
        <f t="shared" si="17"/>
        <v>-97116</v>
      </c>
    </row>
    <row r="10" spans="2:32" ht="12" customHeight="1" x14ac:dyDescent="0.2">
      <c r="B10" s="14"/>
      <c r="C10" s="15" t="s">
        <v>108</v>
      </c>
      <c r="D10" s="6"/>
      <c r="E10" s="6"/>
      <c r="F10" s="6"/>
      <c r="G10" s="6"/>
      <c r="H10" s="6">
        <v>-4554</v>
      </c>
      <c r="I10" s="6">
        <v>-7009</v>
      </c>
      <c r="J10" s="6">
        <v>-6048</v>
      </c>
      <c r="K10" s="6">
        <v>-4576</v>
      </c>
      <c r="L10" s="6">
        <v>-6536</v>
      </c>
      <c r="M10" s="6">
        <v>-6365</v>
      </c>
      <c r="N10" s="6">
        <v>-6901</v>
      </c>
      <c r="O10" s="6">
        <v>-5781</v>
      </c>
      <c r="P10" s="6">
        <v>-8214</v>
      </c>
      <c r="Q10" s="6">
        <v>-8234</v>
      </c>
      <c r="R10" s="7">
        <v>-7491</v>
      </c>
      <c r="S10" s="7">
        <v>-5612</v>
      </c>
      <c r="T10" s="7">
        <v>-12649</v>
      </c>
      <c r="U10" s="7">
        <v>-9254</v>
      </c>
      <c r="V10" s="7">
        <v>-11018</v>
      </c>
      <c r="W10" s="7">
        <v>-5737</v>
      </c>
      <c r="X10" s="7">
        <v>-14147</v>
      </c>
      <c r="Y10" s="7">
        <v>-10587</v>
      </c>
      <c r="Z10" s="7">
        <v>-10199</v>
      </c>
      <c r="AA10" s="7">
        <v>-14630</v>
      </c>
      <c r="AB10" s="7">
        <v>-18997</v>
      </c>
      <c r="AC10" s="7">
        <v>-14589</v>
      </c>
      <c r="AD10" s="7">
        <v>-11842</v>
      </c>
      <c r="AE10" s="7">
        <v>-6272</v>
      </c>
      <c r="AF10" s="7">
        <v>-16048</v>
      </c>
    </row>
    <row r="11" spans="2:32" ht="12" customHeight="1" x14ac:dyDescent="0.2">
      <c r="B11" s="14"/>
      <c r="C11" s="15" t="s">
        <v>109</v>
      </c>
      <c r="D11" s="6"/>
      <c r="E11" s="6"/>
      <c r="F11" s="6"/>
      <c r="G11" s="6"/>
      <c r="H11" s="6">
        <v>-32881</v>
      </c>
      <c r="I11" s="6">
        <v>-40427</v>
      </c>
      <c r="J11" s="6">
        <v>-44651</v>
      </c>
      <c r="K11" s="6">
        <v>-48999</v>
      </c>
      <c r="L11" s="6">
        <v>-40035</v>
      </c>
      <c r="M11" s="6">
        <v>-41878</v>
      </c>
      <c r="N11" s="6">
        <v>-45646</v>
      </c>
      <c r="O11" s="6">
        <v>-46781</v>
      </c>
      <c r="P11" s="6">
        <v>-37831</v>
      </c>
      <c r="Q11" s="6">
        <v>-70097</v>
      </c>
      <c r="R11" s="7">
        <v>-83135</v>
      </c>
      <c r="S11" s="7">
        <v>-61355</v>
      </c>
      <c r="T11" s="7">
        <v>-41312</v>
      </c>
      <c r="U11" s="7">
        <v>-59894</v>
      </c>
      <c r="V11" s="7">
        <v>-54339</v>
      </c>
      <c r="W11" s="7">
        <v>-56562</v>
      </c>
      <c r="X11" s="7">
        <v>-56175</v>
      </c>
      <c r="Y11" s="7">
        <v>-65374</v>
      </c>
      <c r="Z11" s="7">
        <v>-84391</v>
      </c>
      <c r="AA11" s="7">
        <v>-94232</v>
      </c>
      <c r="AB11" s="7">
        <v>-71179</v>
      </c>
      <c r="AC11" s="7">
        <v>-70815</v>
      </c>
      <c r="AD11" s="7">
        <v>-90864</v>
      </c>
      <c r="AE11" s="7">
        <v>-88900</v>
      </c>
      <c r="AF11" s="7">
        <v>-81068</v>
      </c>
    </row>
    <row r="12" spans="2:32" ht="12" customHeight="1" x14ac:dyDescent="0.2">
      <c r="B12" s="131" t="s">
        <v>111</v>
      </c>
      <c r="C12" s="131"/>
      <c r="D12" s="39"/>
      <c r="E12" s="39"/>
      <c r="F12" s="39"/>
      <c r="G12" s="39"/>
      <c r="H12" s="39">
        <f t="shared" ref="H12:K12" si="18">H6+H9</f>
        <v>15022</v>
      </c>
      <c r="I12" s="39">
        <f t="shared" si="18"/>
        <v>24257</v>
      </c>
      <c r="J12" s="39">
        <f t="shared" si="18"/>
        <v>18747</v>
      </c>
      <c r="K12" s="39">
        <f t="shared" si="18"/>
        <v>18334</v>
      </c>
      <c r="L12" s="39">
        <f t="shared" ref="L12" si="19">L6+L9</f>
        <v>24527</v>
      </c>
      <c r="M12" s="39">
        <f t="shared" ref="M12:V12" si="20">M6+M9</f>
        <v>16810</v>
      </c>
      <c r="N12" s="39">
        <f t="shared" si="20"/>
        <v>12631</v>
      </c>
      <c r="O12" s="39">
        <f t="shared" si="20"/>
        <v>9076</v>
      </c>
      <c r="P12" s="39">
        <f t="shared" si="20"/>
        <v>21430</v>
      </c>
      <c r="Q12" s="39">
        <f t="shared" si="20"/>
        <v>19140</v>
      </c>
      <c r="R12" s="39">
        <f t="shared" si="20"/>
        <v>17632</v>
      </c>
      <c r="S12" s="39">
        <f t="shared" si="20"/>
        <v>13253</v>
      </c>
      <c r="T12" s="39">
        <f t="shared" si="20"/>
        <v>15634</v>
      </c>
      <c r="U12" s="39">
        <f t="shared" si="20"/>
        <v>6409</v>
      </c>
      <c r="V12" s="39">
        <f t="shared" si="20"/>
        <v>7908</v>
      </c>
      <c r="W12" s="39">
        <f t="shared" ref="W12:X12" si="21">W6+W9</f>
        <v>1770</v>
      </c>
      <c r="X12" s="39">
        <f t="shared" si="21"/>
        <v>9881</v>
      </c>
      <c r="Y12" s="39">
        <f t="shared" ref="Y12:AF12" si="22">Y6+Y9</f>
        <v>18467</v>
      </c>
      <c r="Z12" s="39">
        <f t="shared" si="22"/>
        <v>17778</v>
      </c>
      <c r="AA12" s="39">
        <f t="shared" si="22"/>
        <v>16023</v>
      </c>
      <c r="AB12" s="39">
        <f t="shared" si="22"/>
        <v>23737</v>
      </c>
      <c r="AC12" s="39">
        <f t="shared" si="22"/>
        <v>23757</v>
      </c>
      <c r="AD12" s="39">
        <f t="shared" si="22"/>
        <v>31413</v>
      </c>
      <c r="AE12" s="39">
        <f t="shared" si="22"/>
        <v>26812</v>
      </c>
      <c r="AF12" s="39">
        <f t="shared" si="22"/>
        <v>31158</v>
      </c>
    </row>
    <row r="13" spans="2:32" ht="12" customHeight="1" x14ac:dyDescent="0.2">
      <c r="B13" s="14"/>
      <c r="C13" s="15" t="s">
        <v>112</v>
      </c>
      <c r="D13" s="6"/>
      <c r="E13" s="6"/>
      <c r="F13" s="6"/>
      <c r="G13" s="6"/>
      <c r="H13" s="6">
        <v>-2120</v>
      </c>
      <c r="I13" s="8">
        <v>-2938</v>
      </c>
      <c r="J13" s="8">
        <v>-2554</v>
      </c>
      <c r="K13" s="6">
        <v>-3071</v>
      </c>
      <c r="L13" s="8">
        <v>-2087</v>
      </c>
      <c r="M13" s="8">
        <v>-3078</v>
      </c>
      <c r="N13" s="8">
        <v>-2708</v>
      </c>
      <c r="O13" s="6">
        <v>-2951</v>
      </c>
      <c r="P13" s="8">
        <v>-2229</v>
      </c>
      <c r="Q13" s="8">
        <v>-2070</v>
      </c>
      <c r="R13" s="8">
        <v>-1902</v>
      </c>
      <c r="S13" s="8">
        <v>-2212</v>
      </c>
      <c r="T13" s="8">
        <v>-1620</v>
      </c>
      <c r="U13" s="7">
        <v>-1675</v>
      </c>
      <c r="V13" s="9">
        <v>-2110</v>
      </c>
      <c r="W13" s="9">
        <v>-2422</v>
      </c>
      <c r="X13" s="9">
        <v>-2602</v>
      </c>
      <c r="Y13" s="9">
        <v>-3684</v>
      </c>
      <c r="Z13" s="9">
        <v>-2515</v>
      </c>
      <c r="AA13" s="9">
        <v>-3633</v>
      </c>
      <c r="AB13" s="9">
        <v>-4359</v>
      </c>
      <c r="AC13" s="9">
        <v>-3617</v>
      </c>
      <c r="AD13" s="9">
        <v>-3547</v>
      </c>
      <c r="AE13" s="9">
        <v>-4713</v>
      </c>
      <c r="AF13" s="9">
        <v>-4530</v>
      </c>
    </row>
    <row r="14" spans="2:32" ht="12" customHeight="1" x14ac:dyDescent="0.2">
      <c r="B14" s="14"/>
      <c r="C14" s="15" t="s">
        <v>113</v>
      </c>
      <c r="D14" s="6"/>
      <c r="E14" s="6"/>
      <c r="F14" s="6"/>
      <c r="G14" s="6"/>
      <c r="H14" s="6">
        <v>-9099</v>
      </c>
      <c r="I14" s="8">
        <v>-9521</v>
      </c>
      <c r="J14" s="8">
        <v>-8873</v>
      </c>
      <c r="K14" s="6">
        <v>-10924</v>
      </c>
      <c r="L14" s="8">
        <v>-10092</v>
      </c>
      <c r="M14" s="8">
        <v>-10977</v>
      </c>
      <c r="N14" s="8">
        <v>-9102</v>
      </c>
      <c r="O14" s="6">
        <v>-9801</v>
      </c>
      <c r="P14" s="8">
        <v>-10088</v>
      </c>
      <c r="Q14" s="8">
        <v>-10383</v>
      </c>
      <c r="R14" s="8">
        <v>-9368</v>
      </c>
      <c r="S14" s="8">
        <v>-9965</v>
      </c>
      <c r="T14" s="8">
        <v>-10233</v>
      </c>
      <c r="U14" s="7">
        <v>-9583</v>
      </c>
      <c r="V14" s="9">
        <v>-8264</v>
      </c>
      <c r="W14" s="9">
        <v>-10052</v>
      </c>
      <c r="X14" s="9">
        <v>-13263</v>
      </c>
      <c r="Y14" s="9">
        <v>-13463</v>
      </c>
      <c r="Z14" s="9">
        <v>-10829</v>
      </c>
      <c r="AA14" s="9">
        <v>-11064</v>
      </c>
      <c r="AB14" s="9">
        <v>-14854</v>
      </c>
      <c r="AC14" s="9">
        <v>-14693</v>
      </c>
      <c r="AD14" s="9">
        <v>-15579</v>
      </c>
      <c r="AE14" s="9">
        <v>-14735</v>
      </c>
      <c r="AF14" s="9">
        <v>-16326</v>
      </c>
    </row>
    <row r="15" spans="2:32" ht="12" customHeight="1" x14ac:dyDescent="0.2">
      <c r="B15" s="131" t="s">
        <v>114</v>
      </c>
      <c r="C15" s="131"/>
      <c r="D15" s="39"/>
      <c r="E15" s="39"/>
      <c r="F15" s="39"/>
      <c r="G15" s="39"/>
      <c r="H15" s="39">
        <f t="shared" ref="H15" si="23">SUM(H12:H14)</f>
        <v>3803</v>
      </c>
      <c r="I15" s="39">
        <f t="shared" ref="I15" si="24">SUM(I12:I14)</f>
        <v>11798</v>
      </c>
      <c r="J15" s="39">
        <f t="shared" ref="J15" si="25">SUM(J12:J14)</f>
        <v>7320</v>
      </c>
      <c r="K15" s="39">
        <f t="shared" ref="K15" si="26">SUM(K12:K14)</f>
        <v>4339</v>
      </c>
      <c r="L15" s="39">
        <f t="shared" ref="L15" si="27">SUM(L12:L14)</f>
        <v>12348</v>
      </c>
      <c r="M15" s="39">
        <f t="shared" ref="M15:R15" si="28">SUM(M12:M14)</f>
        <v>2755</v>
      </c>
      <c r="N15" s="39">
        <f t="shared" si="28"/>
        <v>821</v>
      </c>
      <c r="O15" s="39">
        <f t="shared" si="28"/>
        <v>-3676</v>
      </c>
      <c r="P15" s="39">
        <f t="shared" si="28"/>
        <v>9113</v>
      </c>
      <c r="Q15" s="39">
        <f t="shared" si="28"/>
        <v>6687</v>
      </c>
      <c r="R15" s="39">
        <f t="shared" si="28"/>
        <v>6362</v>
      </c>
      <c r="S15" s="39">
        <f t="shared" ref="S15:T15" si="29">SUM(S12:S14)</f>
        <v>1076</v>
      </c>
      <c r="T15" s="39">
        <f t="shared" si="29"/>
        <v>3781</v>
      </c>
      <c r="U15" s="39">
        <f t="shared" ref="U15:V15" si="30">SUM(U12:U14)</f>
        <v>-4849</v>
      </c>
      <c r="V15" s="39">
        <f t="shared" si="30"/>
        <v>-2466</v>
      </c>
      <c r="W15" s="39">
        <f t="shared" ref="W15:X15" si="31">SUM(W12:W14)</f>
        <v>-10704</v>
      </c>
      <c r="X15" s="39">
        <f t="shared" si="31"/>
        <v>-5984</v>
      </c>
      <c r="Y15" s="39">
        <f t="shared" ref="Y15:Z15" si="32">SUM(Y12:Y14)</f>
        <v>1320</v>
      </c>
      <c r="Z15" s="39">
        <f t="shared" si="32"/>
        <v>4434</v>
      </c>
      <c r="AA15" s="39">
        <f t="shared" ref="AA15:AB15" si="33">SUM(AA12:AA14)</f>
        <v>1326</v>
      </c>
      <c r="AB15" s="39">
        <f t="shared" si="33"/>
        <v>4524</v>
      </c>
      <c r="AC15" s="39">
        <f t="shared" ref="AC15:AD15" si="34">SUM(AC12:AC14)</f>
        <v>5447</v>
      </c>
      <c r="AD15" s="39">
        <f t="shared" si="34"/>
        <v>12287</v>
      </c>
      <c r="AE15" s="39">
        <f t="shared" ref="AE15:AF15" si="35">SUM(AE12:AE14)</f>
        <v>7364</v>
      </c>
      <c r="AF15" s="39">
        <f t="shared" si="35"/>
        <v>10302</v>
      </c>
    </row>
    <row r="16" spans="2:32" ht="12" customHeight="1" x14ac:dyDescent="0.2">
      <c r="B16" s="131" t="s">
        <v>115</v>
      </c>
      <c r="C16" s="131"/>
      <c r="D16" s="39"/>
      <c r="E16" s="39"/>
      <c r="F16" s="39"/>
      <c r="G16" s="39"/>
      <c r="H16" s="39">
        <f t="shared" ref="H16" si="36">SUM(H17:H18)</f>
        <v>-335</v>
      </c>
      <c r="I16" s="39">
        <f t="shared" ref="I16" si="37">SUM(I17:I18)</f>
        <v>-534</v>
      </c>
      <c r="J16" s="39">
        <f t="shared" ref="J16" si="38">SUM(J17:J18)</f>
        <v>-996.6183400000001</v>
      </c>
      <c r="K16" s="39">
        <f t="shared" ref="K16" si="39">SUM(K17:K18)</f>
        <v>-146.38165999999956</v>
      </c>
      <c r="L16" s="39">
        <f t="shared" ref="L16" si="40">SUM(L17:L18)</f>
        <v>-412.03632000000005</v>
      </c>
      <c r="M16" s="39">
        <f t="shared" ref="M16:R16" si="41">SUM(M17:M18)</f>
        <v>-187</v>
      </c>
      <c r="N16" s="39">
        <f t="shared" si="41"/>
        <v>-526.99999999999898</v>
      </c>
      <c r="O16" s="39">
        <f t="shared" si="41"/>
        <v>1087.9999999999991</v>
      </c>
      <c r="P16" s="39">
        <f t="shared" si="41"/>
        <v>-66</v>
      </c>
      <c r="Q16" s="39">
        <f t="shared" si="41"/>
        <v>-871</v>
      </c>
      <c r="R16" s="39">
        <f t="shared" si="41"/>
        <v>473.91235</v>
      </c>
      <c r="S16" s="39">
        <f t="shared" ref="S16:T16" si="42">SUM(S17:S18)</f>
        <v>1193.0876499999999</v>
      </c>
      <c r="T16" s="39">
        <f t="shared" si="42"/>
        <v>1082.7496799999999</v>
      </c>
      <c r="U16" s="39">
        <f t="shared" ref="U16:V16" si="43">SUM(U17:U18)</f>
        <v>451.2503200000001</v>
      </c>
      <c r="V16" s="39">
        <f t="shared" si="43"/>
        <v>695</v>
      </c>
      <c r="W16" s="39">
        <f t="shared" ref="W16:X16" si="44">SUM(W17:W18)</f>
        <v>1645.0000000000011</v>
      </c>
      <c r="X16" s="39">
        <f t="shared" si="44"/>
        <v>570.84675000000016</v>
      </c>
      <c r="Y16" s="39">
        <f t="shared" ref="Y16:Z16" si="45">SUM(Y17:Y18)</f>
        <v>78</v>
      </c>
      <c r="Z16" s="39">
        <f t="shared" si="45"/>
        <v>-398.81124000000011</v>
      </c>
      <c r="AA16" s="39">
        <f t="shared" ref="AA16:AB16" si="46">SUM(AA17:AA18)</f>
        <v>256.96448999999984</v>
      </c>
      <c r="AB16" s="39">
        <f t="shared" si="46"/>
        <v>-491</v>
      </c>
      <c r="AC16" s="39">
        <f t="shared" ref="AC16:AD16" si="47">SUM(AC17:AC18)</f>
        <v>174</v>
      </c>
      <c r="AD16" s="39">
        <f t="shared" si="47"/>
        <v>575</v>
      </c>
      <c r="AE16" s="39">
        <f t="shared" ref="AE16:AF16" si="48">SUM(AE17:AE18)</f>
        <v>13</v>
      </c>
      <c r="AF16" s="39">
        <f t="shared" si="48"/>
        <v>-295</v>
      </c>
    </row>
    <row r="17" spans="2:41" ht="12" customHeight="1" x14ac:dyDescent="0.2">
      <c r="B17" s="16"/>
      <c r="C17" s="17" t="s">
        <v>116</v>
      </c>
      <c r="D17" s="6"/>
      <c r="E17" s="6"/>
      <c r="F17" s="6"/>
      <c r="G17" s="6"/>
      <c r="H17" s="6">
        <v>188</v>
      </c>
      <c r="I17" s="9">
        <v>215</v>
      </c>
      <c r="J17" s="9">
        <v>183.26707999999996</v>
      </c>
      <c r="K17" s="6">
        <v>596.73291999999992</v>
      </c>
      <c r="L17" s="9">
        <f>87208.94/1000</f>
        <v>87.208939999999998</v>
      </c>
      <c r="M17" s="9">
        <v>392.75473999999997</v>
      </c>
      <c r="N17" s="9">
        <v>123.0272299999998</v>
      </c>
      <c r="O17" s="9">
        <v>1193.7275100000002</v>
      </c>
      <c r="P17" s="9">
        <v>189</v>
      </c>
      <c r="Q17" s="9">
        <v>135</v>
      </c>
      <c r="R17" s="9">
        <v>123.81604999999996</v>
      </c>
      <c r="S17" s="9">
        <v>1504.1839500000001</v>
      </c>
      <c r="T17" s="9">
        <f>2103742.75/1000</f>
        <v>2103.7427499999999</v>
      </c>
      <c r="U17" s="7">
        <v>-44.742749999999887</v>
      </c>
      <c r="V17" s="9">
        <f>743.49188-0.90614000000005</f>
        <v>742.58573999999999</v>
      </c>
      <c r="W17" s="9">
        <v>1904.4142600000011</v>
      </c>
      <c r="X17" s="9">
        <v>917.44745000000012</v>
      </c>
      <c r="Y17" s="9">
        <v>238</v>
      </c>
      <c r="Z17" s="9">
        <v>532.98003999999992</v>
      </c>
      <c r="AA17" s="9">
        <v>-87.427490000000034</v>
      </c>
      <c r="AB17" s="9">
        <v>76</v>
      </c>
      <c r="AC17" s="9">
        <v>396</v>
      </c>
      <c r="AD17" s="9">
        <v>1172</v>
      </c>
      <c r="AE17" s="9">
        <v>227</v>
      </c>
      <c r="AF17" s="9">
        <v>123</v>
      </c>
    </row>
    <row r="18" spans="2:41" ht="12" customHeight="1" x14ac:dyDescent="0.2">
      <c r="B18" s="16"/>
      <c r="C18" s="17" t="s">
        <v>117</v>
      </c>
      <c r="D18" s="6"/>
      <c r="E18" s="6"/>
      <c r="F18" s="6"/>
      <c r="G18" s="6"/>
      <c r="H18" s="6">
        <v>-523</v>
      </c>
      <c r="I18" s="9">
        <v>-749</v>
      </c>
      <c r="J18" s="9">
        <v>-1179.8854200000001</v>
      </c>
      <c r="K18" s="6">
        <v>-743.11457999999948</v>
      </c>
      <c r="L18" s="9">
        <f>-499245.26/1000</f>
        <v>-499.24526000000003</v>
      </c>
      <c r="M18" s="9">
        <v>-579.75473999999997</v>
      </c>
      <c r="N18" s="9">
        <v>-650.02722999999878</v>
      </c>
      <c r="O18" s="9">
        <v>-105.72751000000108</v>
      </c>
      <c r="P18" s="9">
        <v>-255</v>
      </c>
      <c r="Q18" s="9">
        <v>-1006</v>
      </c>
      <c r="R18" s="9">
        <v>350.09630000000004</v>
      </c>
      <c r="S18" s="9">
        <v>-311.0963000000001</v>
      </c>
      <c r="T18" s="9">
        <f>-1020993.07/1000</f>
        <v>-1020.99307</v>
      </c>
      <c r="U18" s="7">
        <v>495.99306999999999</v>
      </c>
      <c r="V18" s="9">
        <v>-47.585739999999987</v>
      </c>
      <c r="W18" s="9">
        <v>-259.41426000000007</v>
      </c>
      <c r="X18" s="9">
        <v>-346.60069999999996</v>
      </c>
      <c r="Y18" s="9">
        <v>-160</v>
      </c>
      <c r="Z18" s="9">
        <f>-931.29128-0.5</f>
        <v>-931.79128000000003</v>
      </c>
      <c r="AA18" s="9">
        <v>344.39197999999988</v>
      </c>
      <c r="AB18" s="9">
        <v>-567</v>
      </c>
      <c r="AC18" s="9">
        <v>-222</v>
      </c>
      <c r="AD18" s="9">
        <v>-597</v>
      </c>
      <c r="AE18" s="9">
        <v>-214</v>
      </c>
      <c r="AF18" s="9">
        <v>-418</v>
      </c>
    </row>
    <row r="19" spans="2:41" s="10" customFormat="1" ht="12" customHeight="1" x14ac:dyDescent="0.2">
      <c r="B19" s="132" t="s">
        <v>118</v>
      </c>
      <c r="C19" s="133"/>
      <c r="D19" s="6"/>
      <c r="E19" s="6"/>
      <c r="F19" s="6"/>
      <c r="G19" s="6"/>
      <c r="H19" s="6">
        <v>0</v>
      </c>
      <c r="I19" s="5"/>
      <c r="J19" s="5">
        <v>0</v>
      </c>
      <c r="K19" s="6">
        <v>0</v>
      </c>
      <c r="L19" s="5">
        <v>0</v>
      </c>
      <c r="M19" s="5"/>
      <c r="N19" s="5">
        <v>0</v>
      </c>
      <c r="O19" s="6">
        <v>0</v>
      </c>
      <c r="P19" s="5">
        <v>0</v>
      </c>
      <c r="Q19" s="5"/>
      <c r="R19" s="5">
        <v>0</v>
      </c>
      <c r="S19" s="5">
        <v>0</v>
      </c>
      <c r="T19" s="5">
        <v>0</v>
      </c>
      <c r="U19" s="7">
        <v>0</v>
      </c>
      <c r="V19" s="5">
        <v>0</v>
      </c>
      <c r="W19" s="5">
        <v>0</v>
      </c>
      <c r="X19" s="5">
        <v>0</v>
      </c>
      <c r="Y19" s="5">
        <v>0</v>
      </c>
      <c r="Z19" s="5">
        <v>0</v>
      </c>
      <c r="AA19" s="5">
        <v>0</v>
      </c>
      <c r="AB19" s="5"/>
      <c r="AC19" s="5">
        <v>0</v>
      </c>
      <c r="AD19" s="5">
        <v>0</v>
      </c>
      <c r="AE19" s="5">
        <v>0</v>
      </c>
      <c r="AF19" s="5">
        <v>0</v>
      </c>
      <c r="AG19" s="3"/>
      <c r="AH19" s="3"/>
      <c r="AI19" s="3"/>
      <c r="AJ19" s="3"/>
      <c r="AK19" s="3"/>
      <c r="AL19" s="3"/>
      <c r="AM19" s="3"/>
      <c r="AN19" s="3"/>
      <c r="AO19" s="3"/>
    </row>
    <row r="20" spans="2:41" s="10" customFormat="1" ht="12" customHeight="1" x14ac:dyDescent="0.2">
      <c r="B20" s="132" t="s">
        <v>119</v>
      </c>
      <c r="C20" s="133"/>
      <c r="D20" s="6"/>
      <c r="E20" s="6"/>
      <c r="F20" s="6"/>
      <c r="G20" s="6"/>
      <c r="H20" s="6">
        <v>0</v>
      </c>
      <c r="I20" s="5">
        <v>0</v>
      </c>
      <c r="J20" s="5">
        <v>0</v>
      </c>
      <c r="K20" s="6">
        <v>0</v>
      </c>
      <c r="L20" s="5">
        <v>0</v>
      </c>
      <c r="M20" s="5">
        <v>0</v>
      </c>
      <c r="N20" s="5">
        <v>0</v>
      </c>
      <c r="O20" s="6">
        <v>0</v>
      </c>
      <c r="P20" s="5">
        <v>0</v>
      </c>
      <c r="Q20" s="5">
        <v>0</v>
      </c>
      <c r="R20" s="5">
        <v>0</v>
      </c>
      <c r="S20" s="5">
        <v>0</v>
      </c>
      <c r="T20" s="5">
        <v>0</v>
      </c>
      <c r="U20" s="7">
        <v>0</v>
      </c>
      <c r="V20" s="5">
        <v>0</v>
      </c>
      <c r="W20" s="5">
        <v>0</v>
      </c>
      <c r="X20" s="5">
        <v>0</v>
      </c>
      <c r="Y20" s="5">
        <v>0</v>
      </c>
      <c r="Z20" s="5">
        <v>0</v>
      </c>
      <c r="AA20" s="5">
        <v>0</v>
      </c>
      <c r="AB20" s="5">
        <v>0</v>
      </c>
      <c r="AC20" s="5">
        <v>0</v>
      </c>
      <c r="AD20" s="5">
        <v>0</v>
      </c>
      <c r="AE20" s="5">
        <v>0</v>
      </c>
      <c r="AF20" s="5">
        <v>0</v>
      </c>
      <c r="AG20" s="3"/>
      <c r="AH20" s="3"/>
      <c r="AI20" s="3"/>
      <c r="AJ20" s="3"/>
      <c r="AK20" s="3"/>
      <c r="AL20" s="3"/>
      <c r="AM20" s="3"/>
      <c r="AN20" s="3"/>
      <c r="AO20" s="3"/>
    </row>
    <row r="21" spans="2:41" ht="12" customHeight="1" x14ac:dyDescent="0.2">
      <c r="B21" s="131" t="s">
        <v>84</v>
      </c>
      <c r="C21" s="131"/>
      <c r="D21" s="39"/>
      <c r="E21" s="39"/>
      <c r="F21" s="39"/>
      <c r="G21" s="39"/>
      <c r="H21" s="39">
        <f t="shared" ref="H21:R21" si="49">SUM(H15:H16)+H19+H20</f>
        <v>3468</v>
      </c>
      <c r="I21" s="39">
        <f t="shared" si="49"/>
        <v>11264</v>
      </c>
      <c r="J21" s="39">
        <f t="shared" si="49"/>
        <v>6323.38166</v>
      </c>
      <c r="K21" s="39">
        <f t="shared" si="49"/>
        <v>4192.6183400000009</v>
      </c>
      <c r="L21" s="39">
        <f t="shared" si="49"/>
        <v>11935.963680000001</v>
      </c>
      <c r="M21" s="39">
        <f t="shared" si="49"/>
        <v>2568</v>
      </c>
      <c r="N21" s="39">
        <f t="shared" si="49"/>
        <v>294.00000000000102</v>
      </c>
      <c r="O21" s="39">
        <f t="shared" si="49"/>
        <v>-2588.0000000000009</v>
      </c>
      <c r="P21" s="39">
        <f t="shared" si="49"/>
        <v>9047</v>
      </c>
      <c r="Q21" s="39">
        <f t="shared" si="49"/>
        <v>5816</v>
      </c>
      <c r="R21" s="39">
        <f t="shared" si="49"/>
        <v>6835.9123499999996</v>
      </c>
      <c r="S21" s="39">
        <f t="shared" ref="S21:T21" si="50">SUM(S15:S16)+S19+S20</f>
        <v>2269.0876499999999</v>
      </c>
      <c r="T21" s="39">
        <f t="shared" si="50"/>
        <v>4863.7496799999999</v>
      </c>
      <c r="U21" s="39">
        <f t="shared" ref="U21:V21" si="51">SUM(U15:U16)+U19+U20</f>
        <v>-4397.7496799999999</v>
      </c>
      <c r="V21" s="39">
        <f t="shared" si="51"/>
        <v>-1771</v>
      </c>
      <c r="W21" s="39">
        <f t="shared" ref="W21:X21" si="52">SUM(W15:W16)+W19+W20</f>
        <v>-9058.9999999999982</v>
      </c>
      <c r="X21" s="39">
        <f t="shared" si="52"/>
        <v>-5413.1532499999994</v>
      </c>
      <c r="Y21" s="39">
        <f t="shared" ref="Y21:Z21" si="53">SUM(Y15:Y16)+Y19+Y20</f>
        <v>1398</v>
      </c>
      <c r="Z21" s="39">
        <f t="shared" si="53"/>
        <v>4035.18876</v>
      </c>
      <c r="AA21" s="39">
        <f t="shared" ref="AA21:AB21" si="54">SUM(AA15:AA16)+AA19+AA20</f>
        <v>1582.9644899999998</v>
      </c>
      <c r="AB21" s="39">
        <f t="shared" si="54"/>
        <v>4033</v>
      </c>
      <c r="AC21" s="39">
        <f t="shared" ref="AC21:AD21" si="55">SUM(AC15:AC16)+AC19+AC20</f>
        <v>5621</v>
      </c>
      <c r="AD21" s="39">
        <f t="shared" si="55"/>
        <v>12862</v>
      </c>
      <c r="AE21" s="39">
        <f t="shared" ref="AE21:AF21" si="56">SUM(AE15:AE16)+AE19+AE20</f>
        <v>7377</v>
      </c>
      <c r="AF21" s="39">
        <f t="shared" si="56"/>
        <v>10007</v>
      </c>
    </row>
    <row r="22" spans="2:41" ht="12" customHeight="1" x14ac:dyDescent="0.2">
      <c r="B22" s="131" t="s">
        <v>120</v>
      </c>
      <c r="C22" s="131"/>
      <c r="D22" s="39"/>
      <c r="E22" s="39"/>
      <c r="F22" s="39"/>
      <c r="G22" s="39"/>
      <c r="H22" s="39">
        <f t="shared" ref="H22" si="57">SUM(H23:H24)</f>
        <v>4915</v>
      </c>
      <c r="I22" s="39">
        <f t="shared" ref="I22" si="58">SUM(I23:I24)</f>
        <v>34386</v>
      </c>
      <c r="J22" s="39">
        <f t="shared" ref="J22" si="59">SUM(J23:J24)</f>
        <v>6451.9194200000038</v>
      </c>
      <c r="K22" s="39">
        <f t="shared" ref="K22" si="60">SUM(K23:K24)</f>
        <v>1282.0805799999944</v>
      </c>
      <c r="L22" s="39">
        <f t="shared" ref="L22" si="61">SUM(L23:L24)</f>
        <v>533.00000000000011</v>
      </c>
      <c r="M22" s="39">
        <f t="shared" ref="M22:R22" si="62">SUM(M23:M24)</f>
        <v>38819</v>
      </c>
      <c r="N22" s="39">
        <f t="shared" si="62"/>
        <v>-146.82302999999263</v>
      </c>
      <c r="O22" s="39">
        <f t="shared" si="62"/>
        <v>3102.8230299999964</v>
      </c>
      <c r="P22" s="39">
        <f t="shared" si="62"/>
        <v>383</v>
      </c>
      <c r="Q22" s="39">
        <f t="shared" si="62"/>
        <v>29596</v>
      </c>
      <c r="R22" s="39">
        <f t="shared" si="62"/>
        <v>2390.0946400000012</v>
      </c>
      <c r="S22" s="39">
        <f t="shared" ref="S22:T22" si="63">SUM(S23:S24)</f>
        <v>272.1592099999923</v>
      </c>
      <c r="T22" s="39">
        <f t="shared" si="63"/>
        <v>-1250.76909</v>
      </c>
      <c r="U22" s="39">
        <f t="shared" ref="U22:V22" si="64">SUM(U23:U24)</f>
        <v>31307.769090000002</v>
      </c>
      <c r="V22" s="39">
        <f t="shared" si="64"/>
        <v>1050.0000000000025</v>
      </c>
      <c r="W22" s="39">
        <f t="shared" ref="W22:X22" si="65">SUM(W23:W24)</f>
        <v>849.00000000000489</v>
      </c>
      <c r="X22" s="39">
        <f t="shared" si="65"/>
        <v>13305.153249999999</v>
      </c>
      <c r="Y22" s="39">
        <f t="shared" ref="Y22:Z22" si="66">SUM(Y23:Y24)</f>
        <v>13118</v>
      </c>
      <c r="Z22" s="39">
        <f t="shared" si="66"/>
        <v>-2646.2443000000021</v>
      </c>
      <c r="AA22" s="39">
        <f t="shared" ref="AA22:AB22" si="67">SUM(AA23:AA24)</f>
        <v>633.09105000000091</v>
      </c>
      <c r="AB22" s="39">
        <f t="shared" si="67"/>
        <v>4433</v>
      </c>
      <c r="AC22" s="39">
        <f t="shared" ref="AC22:AD22" si="68">SUM(AC23:AC24)</f>
        <v>1516</v>
      </c>
      <c r="AD22" s="39">
        <f t="shared" si="68"/>
        <v>2983</v>
      </c>
      <c r="AE22" s="39">
        <f t="shared" ref="AE22:AF22" si="69">SUM(AE23:AE24)</f>
        <v>353</v>
      </c>
      <c r="AF22" s="39">
        <f t="shared" si="69"/>
        <v>-845</v>
      </c>
    </row>
    <row r="23" spans="2:41" ht="12" customHeight="1" x14ac:dyDescent="0.2">
      <c r="B23" s="16"/>
      <c r="C23" s="17" t="s">
        <v>116</v>
      </c>
      <c r="D23" s="6"/>
      <c r="E23" s="6"/>
      <c r="F23" s="6"/>
      <c r="G23" s="6"/>
      <c r="H23" s="6">
        <v>6393.4310999999998</v>
      </c>
      <c r="I23" s="9">
        <v>35332.568899999998</v>
      </c>
      <c r="J23" s="9">
        <v>6635.3565500000041</v>
      </c>
      <c r="K23" s="6">
        <v>1330.2123499999943</v>
      </c>
      <c r="L23" s="9">
        <v>1192.2943500000001</v>
      </c>
      <c r="M23" s="9">
        <v>39308.705650000004</v>
      </c>
      <c r="N23" s="9">
        <v>330.7646800000075</v>
      </c>
      <c r="O23" s="9">
        <v>3622.940969999996</v>
      </c>
      <c r="P23" s="9">
        <v>1058</v>
      </c>
      <c r="Q23" s="9">
        <v>29610</v>
      </c>
      <c r="R23" s="9">
        <v>2701.4115200000015</v>
      </c>
      <c r="S23" s="9">
        <v>613.84232999999222</v>
      </c>
      <c r="T23" s="9">
        <f>290771.89/1000</f>
        <v>290.77189000000004</v>
      </c>
      <c r="U23" s="7">
        <v>31431.22811</v>
      </c>
      <c r="V23" s="9">
        <f>1367.80122-0.118359999997665</f>
        <v>1367.6828600000024</v>
      </c>
      <c r="W23" s="9">
        <v>1580.3171400000051</v>
      </c>
      <c r="X23" s="9">
        <v>15580.092600000002</v>
      </c>
      <c r="Y23" s="9">
        <v>16028</v>
      </c>
      <c r="Z23" s="9">
        <v>625.66693999999552</v>
      </c>
      <c r="AA23" s="9">
        <v>526.24046000000089</v>
      </c>
      <c r="AB23" s="9">
        <v>5714</v>
      </c>
      <c r="AC23" s="9">
        <v>2802</v>
      </c>
      <c r="AD23" s="9">
        <v>4510</v>
      </c>
      <c r="AE23" s="9">
        <v>1788</v>
      </c>
      <c r="AF23" s="9">
        <v>119</v>
      </c>
      <c r="AM23" s="10"/>
    </row>
    <row r="24" spans="2:41" ht="12" customHeight="1" x14ac:dyDescent="0.2">
      <c r="B24" s="16"/>
      <c r="C24" s="17" t="s">
        <v>117</v>
      </c>
      <c r="D24" s="6"/>
      <c r="E24" s="6"/>
      <c r="F24" s="6"/>
      <c r="G24" s="6"/>
      <c r="H24" s="6">
        <v>-1478.4310999999998</v>
      </c>
      <c r="I24" s="8">
        <v>-946.56890000000021</v>
      </c>
      <c r="J24" s="9">
        <v>-183.4371299999998</v>
      </c>
      <c r="K24" s="6">
        <v>-48.13176999999996</v>
      </c>
      <c r="L24" s="8">
        <f>-659294.35/1000</f>
        <v>-659.29435000000001</v>
      </c>
      <c r="M24" s="8">
        <v>-489.70564999999999</v>
      </c>
      <c r="N24" s="9">
        <v>-477.58771000000013</v>
      </c>
      <c r="O24" s="9">
        <v>-520.11793999999963</v>
      </c>
      <c r="P24" s="8">
        <v>-675</v>
      </c>
      <c r="Q24" s="8">
        <v>-14</v>
      </c>
      <c r="R24" s="9">
        <v>-311.31688000000008</v>
      </c>
      <c r="S24" s="9">
        <v>-341.68311999999992</v>
      </c>
      <c r="T24" s="9">
        <f>-1541540.98/1000</f>
        <v>-1541.54098</v>
      </c>
      <c r="U24" s="7">
        <v>-123.45902000000001</v>
      </c>
      <c r="V24" s="9">
        <v>-317.68285999999989</v>
      </c>
      <c r="W24" s="9">
        <v>-731.31714000000022</v>
      </c>
      <c r="X24" s="9">
        <v>-2274.9393500000024</v>
      </c>
      <c r="Y24" s="9">
        <v>-2910</v>
      </c>
      <c r="Z24" s="9">
        <v>-3271.9112399999976</v>
      </c>
      <c r="AA24" s="9">
        <v>106.85059000000001</v>
      </c>
      <c r="AB24" s="9">
        <v>-1281</v>
      </c>
      <c r="AC24" s="9">
        <v>-1286</v>
      </c>
      <c r="AD24" s="9">
        <v>-1527</v>
      </c>
      <c r="AE24" s="9">
        <v>-1435</v>
      </c>
      <c r="AF24" s="9">
        <v>-964</v>
      </c>
    </row>
    <row r="25" spans="2:41" s="10" customFormat="1" ht="12" customHeight="1" x14ac:dyDescent="0.2">
      <c r="B25" s="132" t="s">
        <v>121</v>
      </c>
      <c r="C25" s="133"/>
      <c r="D25" s="6"/>
      <c r="E25" s="6"/>
      <c r="F25" s="6"/>
      <c r="G25" s="6"/>
      <c r="H25" s="6">
        <v>0</v>
      </c>
      <c r="I25" s="5">
        <v>0</v>
      </c>
      <c r="J25" s="5">
        <v>0</v>
      </c>
      <c r="K25" s="6">
        <v>0</v>
      </c>
      <c r="L25" s="5">
        <v>0</v>
      </c>
      <c r="M25" s="5">
        <v>0</v>
      </c>
      <c r="N25" s="5">
        <v>0</v>
      </c>
      <c r="O25" s="6">
        <v>0</v>
      </c>
      <c r="P25" s="5">
        <v>0</v>
      </c>
      <c r="Q25" s="5">
        <v>0</v>
      </c>
      <c r="R25" s="5">
        <v>0</v>
      </c>
      <c r="S25" s="5">
        <v>0</v>
      </c>
      <c r="T25" s="5">
        <v>0</v>
      </c>
      <c r="U25" s="7">
        <v>0</v>
      </c>
      <c r="V25" s="5">
        <v>0</v>
      </c>
      <c r="W25" s="5">
        <v>0</v>
      </c>
      <c r="X25" s="5">
        <v>0</v>
      </c>
      <c r="Y25" s="5">
        <v>0</v>
      </c>
      <c r="Z25" s="5">
        <v>0</v>
      </c>
      <c r="AA25" s="5">
        <v>0</v>
      </c>
      <c r="AB25" s="5">
        <v>0</v>
      </c>
      <c r="AC25" s="5">
        <v>0</v>
      </c>
      <c r="AD25" s="5">
        <v>0</v>
      </c>
      <c r="AE25" s="5">
        <v>0</v>
      </c>
      <c r="AF25" s="5">
        <v>0</v>
      </c>
      <c r="AG25" s="3"/>
      <c r="AH25" s="3"/>
      <c r="AI25" s="3"/>
      <c r="AJ25" s="3"/>
      <c r="AK25" s="3"/>
      <c r="AL25" s="3"/>
      <c r="AM25" s="3"/>
      <c r="AN25" s="3"/>
      <c r="AO25" s="3"/>
    </row>
    <row r="26" spans="2:41" ht="12" customHeight="1" x14ac:dyDescent="0.2">
      <c r="B26" s="131" t="s">
        <v>122</v>
      </c>
      <c r="C26" s="131"/>
      <c r="D26" s="39"/>
      <c r="E26" s="39"/>
      <c r="F26" s="39"/>
      <c r="G26" s="39"/>
      <c r="H26" s="39" cm="1">
        <f t="array" ref="H26">SUM(H21:H22+H25)</f>
        <v>8383</v>
      </c>
      <c r="I26" s="39" cm="1">
        <f t="array" ref="I26">SUM(I21:I22+I25)</f>
        <v>45650</v>
      </c>
      <c r="J26" s="39" cm="1">
        <f t="array" ref="J26">SUM(J21:J22+J25)</f>
        <v>12775.301080000005</v>
      </c>
      <c r="K26" s="39" cm="1">
        <f t="array" ref="K26">SUM(K21:K22+K25)</f>
        <v>5474.6989199999953</v>
      </c>
      <c r="L26" s="39" cm="1">
        <f t="array" ref="L26">SUM(L21:L22+L25)</f>
        <v>12468.963680000001</v>
      </c>
      <c r="M26" s="39" cm="1">
        <f t="array" ref="M26">SUM(M21:M22+M25)</f>
        <v>41387</v>
      </c>
      <c r="N26" s="39" cm="1">
        <f t="array" ref="N26">SUM(N21:N22+N25)</f>
        <v>147.1769700000084</v>
      </c>
      <c r="O26" s="39" cm="1">
        <f t="array" ref="O26">SUM(O21:O22+O25)</f>
        <v>514.82302999999547</v>
      </c>
      <c r="P26" s="39" cm="1">
        <f t="array" ref="P26">SUM(P21:P22+P25)</f>
        <v>9430</v>
      </c>
      <c r="Q26" s="39" cm="1">
        <f t="array" ref="Q26">SUM(Q21:Q22+Q25)</f>
        <v>35412</v>
      </c>
      <c r="R26" s="39" cm="1">
        <f t="array" ref="R26">SUM(R21:R22+R25)</f>
        <v>9226.0069900000017</v>
      </c>
      <c r="S26" s="39" cm="1">
        <f t="array" ref="S26">SUM(S21:S22+S25)</f>
        <v>2541.246859999992</v>
      </c>
      <c r="T26" s="39" cm="1">
        <f t="array" ref="T26">SUM(T21:T22+T25)</f>
        <v>3612.9805900000001</v>
      </c>
      <c r="U26" s="39" cm="1">
        <f t="array" ref="U26">SUM(U21:U22+U25)</f>
        <v>26910.019410000001</v>
      </c>
      <c r="V26" s="39" cm="1">
        <f t="array" ref="V26">SUM(V21:V22+V25)</f>
        <v>-720.9999999999975</v>
      </c>
      <c r="W26" s="39" cm="1">
        <f t="array" ref="W26">SUM(W21:W22+W25)</f>
        <v>-8209.9999999999927</v>
      </c>
      <c r="X26" s="39" cm="1">
        <f t="array" ref="X26">SUM(X21:X22+X25)</f>
        <v>7892</v>
      </c>
      <c r="Y26" s="39" cm="1">
        <f t="array" ref="Y26">SUM(Y21:Y22+Y25)</f>
        <v>14516</v>
      </c>
      <c r="Z26" s="39" cm="1">
        <f t="array" ref="Z26">SUM(Z21:Z22+Z25)</f>
        <v>1388.9444599999979</v>
      </c>
      <c r="AA26" s="39" cm="1">
        <f t="array" ref="AA26">SUM(AA21:AA22+AA25)</f>
        <v>2216.0555400000007</v>
      </c>
      <c r="AB26" s="39" cm="1">
        <f t="array" ref="AB26">SUM(AB21:AB22+AB25)</f>
        <v>8466</v>
      </c>
      <c r="AC26" s="39" cm="1">
        <f t="array" ref="AC26">SUM(AC21:AC22+AC25)</f>
        <v>7137</v>
      </c>
      <c r="AD26" s="39" cm="1">
        <f t="array" ref="AD26">SUM(AD21:AD22+AD25)</f>
        <v>15845</v>
      </c>
      <c r="AE26" s="39" cm="1">
        <f t="array" ref="AE26">SUM(AE21:AE22+AE25)</f>
        <v>7730</v>
      </c>
      <c r="AF26" s="39" cm="1">
        <f t="array" ref="AF26">SUM(AF21:AF22+AF25)</f>
        <v>9162</v>
      </c>
      <c r="AM26" s="10"/>
    </row>
    <row r="27" spans="2:41" ht="12" customHeight="1" x14ac:dyDescent="0.2">
      <c r="B27" s="14"/>
      <c r="C27" s="15" t="s">
        <v>123</v>
      </c>
      <c r="D27" s="6"/>
      <c r="E27" s="6"/>
      <c r="F27" s="6"/>
      <c r="G27" s="6"/>
      <c r="H27" s="6">
        <v>0</v>
      </c>
      <c r="I27" s="8">
        <v>-1049</v>
      </c>
      <c r="J27" s="8">
        <v>-420</v>
      </c>
      <c r="K27" s="6">
        <v>-110</v>
      </c>
      <c r="L27" s="8">
        <v>-1167</v>
      </c>
      <c r="M27" s="8">
        <v>-470</v>
      </c>
      <c r="N27" s="8">
        <v>-387</v>
      </c>
      <c r="O27" s="6">
        <v>-115</v>
      </c>
      <c r="P27" s="8">
        <v>-1464</v>
      </c>
      <c r="Q27" s="8">
        <v>-483</v>
      </c>
      <c r="R27" s="9">
        <v>-408</v>
      </c>
      <c r="S27" s="9">
        <v>-485</v>
      </c>
      <c r="T27" s="9">
        <v>-1364</v>
      </c>
      <c r="U27" s="7">
        <v>-28</v>
      </c>
      <c r="V27" s="9">
        <v>-57</v>
      </c>
      <c r="W27" s="9">
        <v>28</v>
      </c>
      <c r="X27" s="9">
        <v>-770</v>
      </c>
      <c r="Y27" s="9">
        <v>-397</v>
      </c>
      <c r="Z27" s="9">
        <v>80</v>
      </c>
      <c r="AA27" s="9">
        <v>-171</v>
      </c>
      <c r="AB27" s="9">
        <v>-1614</v>
      </c>
      <c r="AC27" s="9">
        <v>-135</v>
      </c>
      <c r="AD27" s="9">
        <v>-795</v>
      </c>
      <c r="AE27" s="9">
        <v>-303</v>
      </c>
      <c r="AF27" s="9">
        <v>-899</v>
      </c>
    </row>
    <row r="28" spans="2:41" ht="12" customHeight="1" x14ac:dyDescent="0.2">
      <c r="B28" s="14"/>
      <c r="C28" s="15" t="s">
        <v>124</v>
      </c>
      <c r="D28" s="6"/>
      <c r="E28" s="6"/>
      <c r="F28" s="6"/>
      <c r="G28" s="6"/>
      <c r="H28" s="6">
        <v>-937</v>
      </c>
      <c r="I28" s="6">
        <v>-689</v>
      </c>
      <c r="J28" s="6">
        <v>-944</v>
      </c>
      <c r="K28" s="6">
        <v>-811</v>
      </c>
      <c r="L28" s="6">
        <v>-1214</v>
      </c>
      <c r="M28" s="6">
        <v>-136</v>
      </c>
      <c r="N28" s="6">
        <v>119</v>
      </c>
      <c r="O28" s="6">
        <v>2924</v>
      </c>
      <c r="P28" s="6">
        <v>-533</v>
      </c>
      <c r="Q28" s="6">
        <v>-654</v>
      </c>
      <c r="R28" s="6">
        <v>-1031</v>
      </c>
      <c r="S28" s="6">
        <v>4</v>
      </c>
      <c r="T28" s="6">
        <v>-690</v>
      </c>
      <c r="U28" s="7">
        <v>-211</v>
      </c>
      <c r="V28" s="7">
        <v>-552</v>
      </c>
      <c r="W28" s="7">
        <v>-282</v>
      </c>
      <c r="X28" s="7">
        <v>844</v>
      </c>
      <c r="Y28" s="7">
        <v>353</v>
      </c>
      <c r="Z28" s="7">
        <v>80</v>
      </c>
      <c r="AA28" s="7">
        <v>-439</v>
      </c>
      <c r="AB28" s="7">
        <v>632</v>
      </c>
      <c r="AC28" s="7">
        <v>-1305</v>
      </c>
      <c r="AD28" s="7">
        <v>-1386</v>
      </c>
      <c r="AE28" s="7">
        <v>343</v>
      </c>
      <c r="AF28" s="7">
        <v>-865</v>
      </c>
      <c r="AM28" s="10"/>
    </row>
    <row r="29" spans="2:41" ht="12" customHeight="1" x14ac:dyDescent="0.2">
      <c r="B29" s="131" t="s">
        <v>125</v>
      </c>
      <c r="C29" s="131"/>
      <c r="D29" s="39"/>
      <c r="E29" s="39"/>
      <c r="F29" s="39"/>
      <c r="G29" s="39"/>
      <c r="H29" s="39">
        <f t="shared" ref="H29" si="70">SUM(H26:H28)</f>
        <v>7446</v>
      </c>
      <c r="I29" s="39">
        <f t="shared" ref="I29" si="71">SUM(I26:I28)</f>
        <v>43912</v>
      </c>
      <c r="J29" s="39">
        <f t="shared" ref="J29" si="72">SUM(J26:J28)</f>
        <v>11411.301080000005</v>
      </c>
      <c r="K29" s="39">
        <f t="shared" ref="K29" si="73">SUM(K26:K28)</f>
        <v>4553.6989199999953</v>
      </c>
      <c r="L29" s="39">
        <f t="shared" ref="L29" si="74">SUM(L26:L28)</f>
        <v>10087.963680000001</v>
      </c>
      <c r="M29" s="39">
        <f t="shared" ref="M29:V29" si="75">SUM(M26:M28)</f>
        <v>40781</v>
      </c>
      <c r="N29" s="39">
        <f t="shared" si="75"/>
        <v>-120.8230299999916</v>
      </c>
      <c r="O29" s="39">
        <f t="shared" si="75"/>
        <v>3323.8230299999955</v>
      </c>
      <c r="P29" s="39">
        <f t="shared" si="75"/>
        <v>7433</v>
      </c>
      <c r="Q29" s="39">
        <f t="shared" si="75"/>
        <v>34275</v>
      </c>
      <c r="R29" s="39">
        <f t="shared" si="75"/>
        <v>7787.0069900000017</v>
      </c>
      <c r="S29" s="39">
        <f t="shared" si="75"/>
        <v>2060.246859999992</v>
      </c>
      <c r="T29" s="39">
        <f t="shared" si="75"/>
        <v>1558.9805900000001</v>
      </c>
      <c r="U29" s="39">
        <f t="shared" si="75"/>
        <v>26671.019410000001</v>
      </c>
      <c r="V29" s="39">
        <f t="shared" si="75"/>
        <v>-1329.9999999999975</v>
      </c>
      <c r="W29" s="39">
        <f t="shared" ref="W29:X29" si="76">SUM(W26:W28)</f>
        <v>-8463.9999999999927</v>
      </c>
      <c r="X29" s="39">
        <f t="shared" si="76"/>
        <v>7966</v>
      </c>
      <c r="Y29" s="39">
        <f t="shared" ref="Y29:AF29" si="77">SUM(Y26:Y28)</f>
        <v>14472</v>
      </c>
      <c r="Z29" s="39">
        <f t="shared" si="77"/>
        <v>1548.9444599999979</v>
      </c>
      <c r="AA29" s="39">
        <f t="shared" si="77"/>
        <v>1606.0555400000007</v>
      </c>
      <c r="AB29" s="39">
        <f t="shared" si="77"/>
        <v>7484</v>
      </c>
      <c r="AC29" s="39">
        <f t="shared" si="77"/>
        <v>5697</v>
      </c>
      <c r="AD29" s="39">
        <f t="shared" si="77"/>
        <v>13664</v>
      </c>
      <c r="AE29" s="39">
        <f t="shared" si="77"/>
        <v>7770</v>
      </c>
      <c r="AF29" s="39">
        <f t="shared" si="77"/>
        <v>7398</v>
      </c>
    </row>
    <row r="30" spans="2:41" s="10" customFormat="1" ht="12" customHeight="1" x14ac:dyDescent="0.2">
      <c r="B30" s="137" t="s">
        <v>126</v>
      </c>
      <c r="C30" s="135"/>
      <c r="D30" s="20"/>
      <c r="E30" s="20"/>
      <c r="F30" s="20"/>
      <c r="G30" s="20"/>
      <c r="H30" s="20"/>
      <c r="I30" s="20"/>
      <c r="J30" s="20"/>
      <c r="K30" s="20"/>
      <c r="L30" s="20"/>
      <c r="M30" s="20"/>
      <c r="N30" s="20"/>
      <c r="O30" s="20"/>
      <c r="P30" s="20"/>
      <c r="Q30" s="20"/>
      <c r="R30" s="20"/>
      <c r="S30" s="20">
        <v>0</v>
      </c>
      <c r="T30" s="20"/>
      <c r="U30" s="7"/>
      <c r="V30" s="22"/>
      <c r="W30" s="22"/>
      <c r="X30" s="22"/>
      <c r="Y30" s="22"/>
      <c r="Z30" s="22"/>
      <c r="AA30" s="22"/>
      <c r="AB30" s="22"/>
      <c r="AC30" s="22"/>
      <c r="AD30" s="22"/>
      <c r="AE30" s="22"/>
      <c r="AF30" s="22"/>
      <c r="AG30" s="3"/>
      <c r="AH30" s="3"/>
      <c r="AI30" s="3"/>
      <c r="AJ30" s="3"/>
      <c r="AK30" s="3"/>
      <c r="AL30" s="3"/>
      <c r="AM30" s="3"/>
      <c r="AN30" s="3"/>
      <c r="AO30" s="3"/>
    </row>
    <row r="31" spans="2:41" ht="12" customHeight="1" x14ac:dyDescent="0.2">
      <c r="B31" s="14"/>
      <c r="C31" s="15" t="s">
        <v>127</v>
      </c>
      <c r="D31" s="6"/>
      <c r="E31" s="6"/>
      <c r="F31" s="6"/>
      <c r="G31" s="6"/>
      <c r="H31" s="6">
        <v>0</v>
      </c>
      <c r="I31" s="9">
        <v>0</v>
      </c>
      <c r="J31" s="9">
        <v>0</v>
      </c>
      <c r="K31" s="6">
        <v>0</v>
      </c>
      <c r="L31" s="9">
        <v>0</v>
      </c>
      <c r="M31" s="9">
        <v>0</v>
      </c>
      <c r="N31" s="9">
        <v>0</v>
      </c>
      <c r="O31" s="6">
        <v>0</v>
      </c>
      <c r="P31" s="9">
        <v>0</v>
      </c>
      <c r="Q31" s="9">
        <v>0</v>
      </c>
      <c r="R31" s="9">
        <v>0</v>
      </c>
      <c r="S31" s="9">
        <v>0</v>
      </c>
      <c r="T31" s="9">
        <v>0</v>
      </c>
      <c r="U31" s="7">
        <v>0</v>
      </c>
      <c r="V31" s="9">
        <v>0</v>
      </c>
      <c r="W31" s="9">
        <v>0</v>
      </c>
      <c r="X31" s="9">
        <v>0</v>
      </c>
      <c r="Y31" s="9">
        <v>0</v>
      </c>
      <c r="Z31" s="9">
        <v>0</v>
      </c>
      <c r="AA31" s="9">
        <v>0</v>
      </c>
      <c r="AB31" s="9">
        <v>0</v>
      </c>
      <c r="AC31" s="9">
        <v>0</v>
      </c>
      <c r="AD31" s="9">
        <v>0</v>
      </c>
      <c r="AE31" s="9">
        <v>0</v>
      </c>
      <c r="AF31" s="9">
        <v>0</v>
      </c>
    </row>
    <row r="32" spans="2:41" s="10" customFormat="1" ht="12" customHeight="1" x14ac:dyDescent="0.2">
      <c r="B32" s="134" t="s">
        <v>128</v>
      </c>
      <c r="C32" s="135"/>
      <c r="D32" s="5"/>
      <c r="E32" s="5"/>
      <c r="F32" s="5"/>
      <c r="G32" s="5"/>
      <c r="H32" s="5"/>
      <c r="I32" s="5"/>
      <c r="J32" s="5"/>
      <c r="K32" s="5"/>
      <c r="L32" s="5"/>
      <c r="M32" s="5"/>
      <c r="N32" s="5"/>
      <c r="O32" s="5">
        <v>0</v>
      </c>
      <c r="P32" s="5"/>
      <c r="Q32" s="5"/>
      <c r="R32" s="5"/>
      <c r="S32" s="5"/>
      <c r="T32" s="5"/>
      <c r="U32" s="7"/>
      <c r="V32" s="5"/>
      <c r="W32" s="5"/>
      <c r="X32" s="5"/>
      <c r="Y32" s="5"/>
      <c r="Z32" s="5"/>
      <c r="AA32" s="5"/>
      <c r="AB32" s="5"/>
      <c r="AC32" s="5"/>
      <c r="AD32" s="5"/>
      <c r="AE32" s="5"/>
      <c r="AF32" s="5"/>
      <c r="AG32" s="3"/>
      <c r="AH32" s="3"/>
      <c r="AI32" s="3"/>
      <c r="AJ32" s="3"/>
      <c r="AK32" s="3"/>
      <c r="AL32" s="3"/>
      <c r="AM32" s="3"/>
      <c r="AN32" s="3"/>
      <c r="AO32" s="3"/>
    </row>
    <row r="33" spans="2:32" ht="12" customHeight="1" x14ac:dyDescent="0.2">
      <c r="B33" s="131" t="s">
        <v>86</v>
      </c>
      <c r="C33" s="131"/>
      <c r="D33" s="39"/>
      <c r="E33" s="39"/>
      <c r="F33" s="39"/>
      <c r="G33" s="39"/>
      <c r="H33" s="39">
        <f t="shared" ref="H33:K33" si="78">H29+H31</f>
        <v>7446</v>
      </c>
      <c r="I33" s="39">
        <f t="shared" si="78"/>
        <v>43912</v>
      </c>
      <c r="J33" s="39">
        <f t="shared" si="78"/>
        <v>11411.301080000005</v>
      </c>
      <c r="K33" s="39">
        <f t="shared" si="78"/>
        <v>4553.6989199999953</v>
      </c>
      <c r="L33" s="39">
        <f t="shared" ref="L33" si="79">L29+L31</f>
        <v>10087.963680000001</v>
      </c>
      <c r="M33" s="39">
        <f>M29+M31</f>
        <v>40781</v>
      </c>
      <c r="N33" s="39">
        <f>N29+N31</f>
        <v>-120.8230299999916</v>
      </c>
      <c r="O33" s="39">
        <f>O29+O31</f>
        <v>3323.8230299999955</v>
      </c>
      <c r="P33" s="39">
        <f>P29+P31</f>
        <v>7433</v>
      </c>
      <c r="Q33" s="39">
        <f t="shared" ref="Q33:V33" si="80">Q29+Q31</f>
        <v>34275</v>
      </c>
      <c r="R33" s="39">
        <f t="shared" si="80"/>
        <v>7787.0069900000017</v>
      </c>
      <c r="S33" s="39">
        <f t="shared" si="80"/>
        <v>2060.246859999992</v>
      </c>
      <c r="T33" s="39">
        <f t="shared" si="80"/>
        <v>1558.9805900000001</v>
      </c>
      <c r="U33" s="39">
        <f t="shared" si="80"/>
        <v>26671.019410000001</v>
      </c>
      <c r="V33" s="39">
        <f t="shared" si="80"/>
        <v>-1329.9999999999975</v>
      </c>
      <c r="W33" s="39">
        <f t="shared" ref="W33:X33" si="81">W29+W31</f>
        <v>-8463.9999999999927</v>
      </c>
      <c r="X33" s="39">
        <f t="shared" si="81"/>
        <v>7966</v>
      </c>
      <c r="Y33" s="39">
        <f t="shared" ref="Y33:AF33" si="82">Y29+Y31</f>
        <v>14472</v>
      </c>
      <c r="Z33" s="39">
        <f t="shared" si="82"/>
        <v>1548.9444599999979</v>
      </c>
      <c r="AA33" s="39">
        <f t="shared" si="82"/>
        <v>1606.0555400000007</v>
      </c>
      <c r="AB33" s="39">
        <f t="shared" si="82"/>
        <v>7484</v>
      </c>
      <c r="AC33" s="39">
        <f t="shared" si="82"/>
        <v>5697</v>
      </c>
      <c r="AD33" s="39">
        <f t="shared" si="82"/>
        <v>13664</v>
      </c>
      <c r="AE33" s="39">
        <f t="shared" si="82"/>
        <v>7770</v>
      </c>
      <c r="AF33" s="39">
        <f t="shared" si="82"/>
        <v>7398</v>
      </c>
    </row>
    <row r="34" spans="2:32" ht="12" customHeight="1" x14ac:dyDescent="0.2">
      <c r="B34" s="134"/>
      <c r="C34" s="135"/>
    </row>
    <row r="35" spans="2:32" ht="12" customHeight="1" x14ac:dyDescent="0.2">
      <c r="B35" s="131" t="s">
        <v>84</v>
      </c>
      <c r="C35" s="131"/>
      <c r="H35" s="39">
        <f>H21</f>
        <v>3468</v>
      </c>
      <c r="I35" s="39">
        <f t="shared" ref="I35:V35" si="83">I21</f>
        <v>11264</v>
      </c>
      <c r="J35" s="39">
        <f t="shared" si="83"/>
        <v>6323.38166</v>
      </c>
      <c r="K35" s="39">
        <f t="shared" si="83"/>
        <v>4192.6183400000009</v>
      </c>
      <c r="L35" s="39">
        <f t="shared" si="83"/>
        <v>11935.963680000001</v>
      </c>
      <c r="M35" s="39">
        <f t="shared" si="83"/>
        <v>2568</v>
      </c>
      <c r="N35" s="39">
        <f t="shared" si="83"/>
        <v>294.00000000000102</v>
      </c>
      <c r="O35" s="39">
        <f t="shared" si="83"/>
        <v>-2588.0000000000009</v>
      </c>
      <c r="P35" s="39">
        <f t="shared" si="83"/>
        <v>9047</v>
      </c>
      <c r="Q35" s="39">
        <f t="shared" si="83"/>
        <v>5816</v>
      </c>
      <c r="R35" s="39">
        <f t="shared" si="83"/>
        <v>6835.9123499999996</v>
      </c>
      <c r="S35" s="39">
        <f t="shared" si="83"/>
        <v>2269.0876499999999</v>
      </c>
      <c r="T35" s="39">
        <f t="shared" si="83"/>
        <v>4863.7496799999999</v>
      </c>
      <c r="U35" s="39">
        <f t="shared" si="83"/>
        <v>-4397.7496799999999</v>
      </c>
      <c r="V35" s="39">
        <f t="shared" si="83"/>
        <v>-1771</v>
      </c>
      <c r="W35" s="39">
        <f t="shared" ref="W35:X35" si="84">W21</f>
        <v>-9058.9999999999982</v>
      </c>
      <c r="X35" s="39">
        <f t="shared" si="84"/>
        <v>-5413.1532499999994</v>
      </c>
      <c r="Y35" s="39">
        <f t="shared" ref="Y35:AF35" si="85">Y21</f>
        <v>1398</v>
      </c>
      <c r="Z35" s="39">
        <f t="shared" si="85"/>
        <v>4035.18876</v>
      </c>
      <c r="AA35" s="39">
        <f t="shared" si="85"/>
        <v>1582.9644899999998</v>
      </c>
      <c r="AB35" s="39">
        <f t="shared" si="85"/>
        <v>4033</v>
      </c>
      <c r="AC35" s="39">
        <f t="shared" si="85"/>
        <v>5621</v>
      </c>
      <c r="AD35" s="39">
        <f t="shared" si="85"/>
        <v>12862</v>
      </c>
      <c r="AE35" s="39">
        <f t="shared" si="85"/>
        <v>7377</v>
      </c>
      <c r="AF35" s="39">
        <f t="shared" si="85"/>
        <v>10007</v>
      </c>
    </row>
    <row r="36" spans="2:32" ht="12" customHeight="1" x14ac:dyDescent="0.2">
      <c r="B36" s="96"/>
      <c r="C36" s="97" t="s">
        <v>129</v>
      </c>
      <c r="H36" s="6">
        <v>3587</v>
      </c>
      <c r="I36" s="9">
        <v>3692</v>
      </c>
      <c r="J36" s="9">
        <v>3634</v>
      </c>
      <c r="K36" s="6">
        <v>3732</v>
      </c>
      <c r="L36" s="9">
        <v>3811</v>
      </c>
      <c r="M36" s="9">
        <v>3938</v>
      </c>
      <c r="N36" s="9">
        <v>3926</v>
      </c>
      <c r="O36" s="6">
        <v>4093</v>
      </c>
      <c r="P36" s="9">
        <v>4421</v>
      </c>
      <c r="Q36" s="9">
        <v>4465</v>
      </c>
      <c r="R36" s="9">
        <v>4416</v>
      </c>
      <c r="S36" s="9">
        <v>4370</v>
      </c>
      <c r="T36" s="9">
        <v>4507</v>
      </c>
      <c r="U36" s="7">
        <v>4625</v>
      </c>
      <c r="V36" s="9">
        <v>5006</v>
      </c>
      <c r="W36" s="9">
        <v>5157</v>
      </c>
      <c r="X36" s="9">
        <v>6741</v>
      </c>
      <c r="Y36" s="9">
        <v>6211</v>
      </c>
      <c r="Z36" s="9">
        <v>6285</v>
      </c>
      <c r="AA36" s="9">
        <v>6242</v>
      </c>
      <c r="AB36" s="9">
        <v>6247</v>
      </c>
      <c r="AC36" s="9">
        <v>6258</v>
      </c>
      <c r="AD36" s="9">
        <v>6171</v>
      </c>
      <c r="AE36" s="9">
        <v>6248</v>
      </c>
      <c r="AF36" s="9">
        <v>5506</v>
      </c>
    </row>
    <row r="37" spans="2:32" ht="12" customHeight="1" x14ac:dyDescent="0.2">
      <c r="B37" s="131" t="s">
        <v>0</v>
      </c>
      <c r="C37" s="131"/>
      <c r="H37" s="39">
        <f>SUM(H35:H36)</f>
        <v>7055</v>
      </c>
      <c r="I37" s="39">
        <f t="shared" ref="I37:V37" si="86">SUM(I35:I36)</f>
        <v>14956</v>
      </c>
      <c r="J37" s="39">
        <f t="shared" si="86"/>
        <v>9957.3816599999991</v>
      </c>
      <c r="K37" s="39">
        <f t="shared" si="86"/>
        <v>7924.6183400000009</v>
      </c>
      <c r="L37" s="39">
        <f t="shared" si="86"/>
        <v>15746.963680000001</v>
      </c>
      <c r="M37" s="39">
        <f t="shared" si="86"/>
        <v>6506</v>
      </c>
      <c r="N37" s="39">
        <f t="shared" si="86"/>
        <v>4220.0000000000009</v>
      </c>
      <c r="O37" s="39">
        <f t="shared" si="86"/>
        <v>1504.9999999999991</v>
      </c>
      <c r="P37" s="39">
        <f t="shared" si="86"/>
        <v>13468</v>
      </c>
      <c r="Q37" s="39">
        <f t="shared" si="86"/>
        <v>10281</v>
      </c>
      <c r="R37" s="39">
        <f t="shared" si="86"/>
        <v>11251.912349999999</v>
      </c>
      <c r="S37" s="39">
        <f t="shared" si="86"/>
        <v>6639.0876499999995</v>
      </c>
      <c r="T37" s="39">
        <f t="shared" si="86"/>
        <v>9370.7496800000008</v>
      </c>
      <c r="U37" s="39">
        <f t="shared" si="86"/>
        <v>227.2503200000001</v>
      </c>
      <c r="V37" s="39">
        <f t="shared" si="86"/>
        <v>3235</v>
      </c>
      <c r="W37" s="39">
        <f t="shared" ref="W37:X37" si="87">SUM(W35:W36)</f>
        <v>-3901.9999999999982</v>
      </c>
      <c r="X37" s="39">
        <f t="shared" si="87"/>
        <v>1327.8467500000006</v>
      </c>
      <c r="Y37" s="39">
        <f t="shared" ref="Y37:AA37" si="88">SUM(Y35:Y36)</f>
        <v>7609</v>
      </c>
      <c r="Z37" s="39">
        <f t="shared" si="88"/>
        <v>10320.188760000001</v>
      </c>
      <c r="AA37" s="39">
        <f t="shared" si="88"/>
        <v>7824.9644900000003</v>
      </c>
      <c r="AB37" s="39">
        <f t="shared" ref="AB37:AD37" si="89">SUM(AB35:AB36)</f>
        <v>10280</v>
      </c>
      <c r="AC37" s="39">
        <f t="shared" si="89"/>
        <v>11879</v>
      </c>
      <c r="AD37" s="39">
        <f t="shared" si="89"/>
        <v>19033</v>
      </c>
      <c r="AE37" s="39">
        <f t="shared" ref="AE37:AF37" si="90">SUM(AE35:AE36)</f>
        <v>13625</v>
      </c>
      <c r="AF37" s="39">
        <f t="shared" si="90"/>
        <v>15513</v>
      </c>
    </row>
    <row r="38" spans="2:32" ht="12" customHeight="1" x14ac:dyDescent="0.2">
      <c r="B38" s="96" t="s">
        <v>19</v>
      </c>
      <c r="C38" s="97"/>
      <c r="H38" s="98">
        <f>H37/H6</f>
        <v>0.13449110700192538</v>
      </c>
      <c r="I38" s="98">
        <f t="shared" ref="I38:V38" si="91">I37/I6</f>
        <v>0.20861171941472667</v>
      </c>
      <c r="J38" s="98">
        <f t="shared" si="91"/>
        <v>0.14338308412291564</v>
      </c>
      <c r="K38" s="98">
        <f t="shared" si="91"/>
        <v>0.11020342849990962</v>
      </c>
      <c r="L38" s="98">
        <f t="shared" si="91"/>
        <v>0.22148251258825846</v>
      </c>
      <c r="M38" s="98">
        <f t="shared" si="91"/>
        <v>0.10001076045685825</v>
      </c>
      <c r="N38" s="98">
        <f t="shared" si="91"/>
        <v>6.4745773113627308E-2</v>
      </c>
      <c r="O38" s="98">
        <f t="shared" si="91"/>
        <v>2.4416755897336044E-2</v>
      </c>
      <c r="P38" s="98">
        <f t="shared" si="91"/>
        <v>0.19959985179696182</v>
      </c>
      <c r="Q38" s="98">
        <f t="shared" si="91"/>
        <v>0.10547752664895199</v>
      </c>
      <c r="R38" s="98">
        <f t="shared" si="91"/>
        <v>0.1039360818600011</v>
      </c>
      <c r="S38" s="98">
        <f t="shared" si="91"/>
        <v>8.2761002867115421E-2</v>
      </c>
      <c r="T38" s="98">
        <f t="shared" si="91"/>
        <v>0.13464688095409155</v>
      </c>
      <c r="U38" s="98">
        <f t="shared" si="91"/>
        <v>3.0076673240070424E-3</v>
      </c>
      <c r="V38" s="99">
        <f t="shared" si="91"/>
        <v>4.4154780591005256E-2</v>
      </c>
      <c r="W38" s="99">
        <f t="shared" ref="W38:X38" si="92">W37/W6</f>
        <v>-6.090308885732567E-2</v>
      </c>
      <c r="X38" s="99">
        <f t="shared" si="92"/>
        <v>1.6556073338902542E-2</v>
      </c>
      <c r="Y38" s="99">
        <f t="shared" ref="Y38:AA38" si="93">Y37/Y6</f>
        <v>8.0579912737747283E-2</v>
      </c>
      <c r="Z38" s="99">
        <f t="shared" si="93"/>
        <v>9.1842773387441276E-2</v>
      </c>
      <c r="AA38" s="99">
        <f t="shared" si="93"/>
        <v>6.2657360691836486E-2</v>
      </c>
      <c r="AB38" s="99">
        <f t="shared" ref="AB38:AD38" si="94">AB37/AB6</f>
        <v>9.0244309253553145E-2</v>
      </c>
      <c r="AC38" s="99">
        <f t="shared" si="94"/>
        <v>0.10882091589487088</v>
      </c>
      <c r="AD38" s="99">
        <f t="shared" si="94"/>
        <v>0.14191128773700967</v>
      </c>
      <c r="AE38" s="99">
        <f t="shared" ref="AE38:AF38" si="95">AE37/AE6</f>
        <v>0.11169497639034627</v>
      </c>
      <c r="AF38" s="99">
        <f t="shared" si="95"/>
        <v>0.12093643294822022</v>
      </c>
    </row>
    <row r="39" spans="2:32" ht="12" hidden="1" customHeight="1" x14ac:dyDescent="0.2">
      <c r="B39" s="96"/>
      <c r="C39" s="97" t="s">
        <v>20</v>
      </c>
      <c r="H39" s="6"/>
      <c r="I39" s="9"/>
      <c r="J39" s="9"/>
      <c r="K39" s="6"/>
      <c r="L39" s="9"/>
      <c r="M39" s="9"/>
      <c r="N39" s="9"/>
      <c r="O39" s="6"/>
      <c r="P39" s="9"/>
      <c r="Q39" s="9"/>
      <c r="R39" s="9"/>
      <c r="S39" s="9"/>
      <c r="T39" s="9"/>
      <c r="U39" s="9"/>
      <c r="V39" s="9"/>
      <c r="W39" s="9"/>
      <c r="X39" s="9"/>
      <c r="Y39" s="9"/>
      <c r="Z39" s="9"/>
      <c r="AA39" s="9"/>
      <c r="AB39" s="9"/>
      <c r="AC39" s="9"/>
      <c r="AD39" s="9"/>
      <c r="AE39" s="9"/>
      <c r="AF39" s="9"/>
    </row>
    <row r="40" spans="2:32" ht="12" customHeight="1" x14ac:dyDescent="0.2">
      <c r="B40" s="1"/>
      <c r="C40" s="2"/>
    </row>
    <row r="41" spans="2:32" ht="12" customHeight="1" x14ac:dyDescent="0.2">
      <c r="B41" s="1"/>
      <c r="C41" s="2"/>
    </row>
    <row r="42" spans="2:32" ht="12" customHeight="1" x14ac:dyDescent="0.2">
      <c r="B42" s="1"/>
      <c r="C42" s="2"/>
    </row>
    <row r="43" spans="2:32" ht="12" customHeight="1" x14ac:dyDescent="0.2">
      <c r="B43" s="134" t="s">
        <v>130</v>
      </c>
      <c r="C43" s="135"/>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row>
    <row r="44" spans="2:32" ht="12" customHeight="1" x14ac:dyDescent="0.2">
      <c r="B44" s="136" t="s">
        <v>131</v>
      </c>
      <c r="C44" s="131"/>
      <c r="D44" s="39"/>
      <c r="E44" s="39"/>
      <c r="F44" s="39"/>
      <c r="G44" s="39"/>
      <c r="H44" s="39">
        <f t="shared" ref="H44:K44" si="96">SUM(H46:H49)+SUM(H51:H53)</f>
        <v>298</v>
      </c>
      <c r="I44" s="39">
        <f t="shared" si="96"/>
        <v>1146</v>
      </c>
      <c r="J44" s="39">
        <f t="shared" si="96"/>
        <v>181</v>
      </c>
      <c r="K44" s="39">
        <f t="shared" si="96"/>
        <v>-281</v>
      </c>
      <c r="L44" s="39">
        <f>SUM(L46:L49)+SUM(L51:L53)</f>
        <v>68</v>
      </c>
      <c r="M44" s="39">
        <f t="shared" ref="M44:V44" si="97">SUM(M46:M49)+SUM(M51:M53)</f>
        <v>-391</v>
      </c>
      <c r="N44" s="39">
        <f t="shared" si="97"/>
        <v>1051</v>
      </c>
      <c r="O44" s="39">
        <f t="shared" si="97"/>
        <v>-1196</v>
      </c>
      <c r="P44" s="39">
        <f t="shared" si="97"/>
        <v>497</v>
      </c>
      <c r="Q44" s="39">
        <f t="shared" si="97"/>
        <v>-558</v>
      </c>
      <c r="R44" s="39">
        <f t="shared" si="97"/>
        <v>-388</v>
      </c>
      <c r="S44" s="39">
        <f t="shared" si="97"/>
        <v>-331</v>
      </c>
      <c r="T44" s="39">
        <f t="shared" si="97"/>
        <v>414</v>
      </c>
      <c r="U44" s="39">
        <f t="shared" si="97"/>
        <v>427</v>
      </c>
      <c r="V44" s="39">
        <f t="shared" si="97"/>
        <v>-269</v>
      </c>
      <c r="W44" s="39">
        <f t="shared" ref="W44:Y44" si="98">SUM(W46:W49)+SUM(W51:W53)</f>
        <v>219</v>
      </c>
      <c r="X44" s="39">
        <f t="shared" si="98"/>
        <v>-58</v>
      </c>
      <c r="Y44" s="39">
        <f t="shared" si="98"/>
        <v>-229</v>
      </c>
      <c r="Z44" s="39">
        <f t="shared" ref="Z44:AF44" si="99">SUM(Z46:Z49)+SUM(Z51:Z53)</f>
        <v>-277</v>
      </c>
      <c r="AA44" s="39">
        <f t="shared" si="99"/>
        <v>1006</v>
      </c>
      <c r="AB44" s="39">
        <f t="shared" si="99"/>
        <v>54</v>
      </c>
      <c r="AC44" s="39">
        <f t="shared" si="99"/>
        <v>194</v>
      </c>
      <c r="AD44" s="39">
        <f t="shared" si="99"/>
        <v>232</v>
      </c>
      <c r="AE44" s="39">
        <f t="shared" si="99"/>
        <v>-423</v>
      </c>
      <c r="AF44" s="39">
        <f t="shared" si="99"/>
        <v>282</v>
      </c>
    </row>
    <row r="45" spans="2:32" ht="12" customHeight="1" x14ac:dyDescent="0.2">
      <c r="B45" s="18"/>
      <c r="C45" s="19" t="s">
        <v>132</v>
      </c>
      <c r="D45" s="6"/>
      <c r="E45" s="6"/>
      <c r="F45" s="6"/>
      <c r="G45" s="6"/>
      <c r="H45" s="6"/>
      <c r="I45" s="9"/>
      <c r="J45" s="9"/>
      <c r="K45" s="9"/>
      <c r="L45" s="9"/>
      <c r="M45" s="9"/>
      <c r="N45" s="9"/>
      <c r="O45" s="9"/>
      <c r="P45" s="9"/>
      <c r="Q45" s="9"/>
      <c r="R45" s="9"/>
      <c r="S45" s="9"/>
      <c r="T45" s="9"/>
      <c r="U45" s="9"/>
      <c r="V45" s="9"/>
      <c r="W45" s="9"/>
      <c r="X45" s="9"/>
      <c r="Y45" s="9"/>
      <c r="Z45" s="9"/>
      <c r="AA45" s="9"/>
      <c r="AB45" s="9"/>
      <c r="AC45" s="9"/>
      <c r="AD45" s="9"/>
      <c r="AE45" s="9"/>
      <c r="AF45" s="9"/>
    </row>
    <row r="46" spans="2:32" ht="12" customHeight="1" x14ac:dyDescent="0.2">
      <c r="B46" s="14"/>
      <c r="C46" s="15" t="s">
        <v>133</v>
      </c>
      <c r="D46" s="6"/>
      <c r="E46" s="6"/>
      <c r="F46" s="6"/>
      <c r="G46" s="6"/>
      <c r="H46" s="6">
        <v>0</v>
      </c>
      <c r="I46" s="9">
        <v>0</v>
      </c>
      <c r="J46" s="9">
        <v>0</v>
      </c>
      <c r="K46" s="6">
        <v>0</v>
      </c>
      <c r="L46" s="9">
        <v>0</v>
      </c>
      <c r="M46" s="9">
        <v>0</v>
      </c>
      <c r="N46" s="9">
        <v>0</v>
      </c>
      <c r="O46" s="6">
        <v>0</v>
      </c>
      <c r="P46" s="9">
        <v>0</v>
      </c>
      <c r="Q46" s="9">
        <v>0</v>
      </c>
      <c r="R46" s="9">
        <v>0</v>
      </c>
      <c r="S46" s="9">
        <v>0</v>
      </c>
      <c r="T46" s="9">
        <v>0</v>
      </c>
      <c r="U46" s="7">
        <f t="shared" ref="U46:U51" si="100">X46-T46</f>
        <v>0</v>
      </c>
      <c r="V46" s="9">
        <v>0</v>
      </c>
      <c r="W46" s="9"/>
      <c r="X46" s="9">
        <v>0</v>
      </c>
      <c r="Y46" s="9"/>
      <c r="Z46" s="9"/>
      <c r="AA46" s="9"/>
      <c r="AB46" s="9"/>
      <c r="AC46" s="9"/>
      <c r="AD46" s="9"/>
      <c r="AE46" s="9"/>
      <c r="AF46" s="9"/>
    </row>
    <row r="47" spans="2:32" ht="12" customHeight="1" x14ac:dyDescent="0.2">
      <c r="B47" s="14"/>
      <c r="C47" s="15" t="s">
        <v>134</v>
      </c>
      <c r="D47" s="6"/>
      <c r="E47" s="6"/>
      <c r="F47" s="6"/>
      <c r="G47" s="6"/>
      <c r="H47" s="6">
        <v>0</v>
      </c>
      <c r="I47" s="9">
        <v>0</v>
      </c>
      <c r="J47" s="9">
        <v>0</v>
      </c>
      <c r="K47" s="6">
        <v>0</v>
      </c>
      <c r="L47" s="9">
        <v>0</v>
      </c>
      <c r="M47" s="9">
        <v>0</v>
      </c>
      <c r="N47" s="9">
        <v>0</v>
      </c>
      <c r="O47" s="6">
        <v>0</v>
      </c>
      <c r="P47" s="9">
        <v>0</v>
      </c>
      <c r="Q47" s="9">
        <v>0</v>
      </c>
      <c r="R47" s="9">
        <v>0</v>
      </c>
      <c r="S47" s="9">
        <v>0</v>
      </c>
      <c r="T47" s="9">
        <v>0</v>
      </c>
      <c r="U47" s="7">
        <f t="shared" si="100"/>
        <v>0</v>
      </c>
      <c r="V47" s="9">
        <v>0</v>
      </c>
      <c r="W47" s="9"/>
      <c r="X47" s="9">
        <v>0</v>
      </c>
      <c r="Y47" s="9"/>
      <c r="Z47" s="9"/>
      <c r="AA47" s="9"/>
      <c r="AB47" s="9"/>
      <c r="AC47" s="9"/>
      <c r="AD47" s="9"/>
      <c r="AE47" s="9"/>
      <c r="AF47" s="9"/>
    </row>
    <row r="48" spans="2:32" ht="12" customHeight="1" x14ac:dyDescent="0.2">
      <c r="B48" s="14"/>
      <c r="C48" s="15" t="s">
        <v>135</v>
      </c>
      <c r="D48" s="6"/>
      <c r="E48" s="6"/>
      <c r="F48" s="6"/>
      <c r="G48" s="6"/>
      <c r="H48" s="6">
        <v>298</v>
      </c>
      <c r="I48" s="9">
        <v>1146</v>
      </c>
      <c r="J48" s="9">
        <v>181</v>
      </c>
      <c r="K48" s="6">
        <v>-30</v>
      </c>
      <c r="L48" s="9">
        <v>68</v>
      </c>
      <c r="M48" s="9">
        <v>-391</v>
      </c>
      <c r="N48" s="9">
        <v>1051</v>
      </c>
      <c r="O48" s="6">
        <v>-1090</v>
      </c>
      <c r="P48" s="9">
        <v>497</v>
      </c>
      <c r="Q48" s="9">
        <v>-558</v>
      </c>
      <c r="R48" s="9">
        <v>-388</v>
      </c>
      <c r="S48" s="9">
        <v>-227</v>
      </c>
      <c r="T48" s="9">
        <v>414</v>
      </c>
      <c r="U48" s="9">
        <v>427</v>
      </c>
      <c r="V48" s="9">
        <v>-269</v>
      </c>
      <c r="W48" s="9">
        <v>55</v>
      </c>
      <c r="X48" s="9">
        <v>-58</v>
      </c>
      <c r="Y48" s="9">
        <v>-229</v>
      </c>
      <c r="Z48" s="9">
        <v>-277</v>
      </c>
      <c r="AA48" s="9">
        <v>309</v>
      </c>
      <c r="AB48" s="9">
        <v>54</v>
      </c>
      <c r="AC48" s="9">
        <v>194</v>
      </c>
      <c r="AD48" s="9">
        <v>232</v>
      </c>
      <c r="AE48" s="9">
        <v>-424</v>
      </c>
      <c r="AF48" s="9">
        <v>282</v>
      </c>
    </row>
    <row r="49" spans="2:32" ht="12" customHeight="1" x14ac:dyDescent="0.2">
      <c r="B49" s="14"/>
      <c r="C49" s="15" t="s">
        <v>136</v>
      </c>
      <c r="D49" s="6"/>
      <c r="E49" s="6"/>
      <c r="F49" s="6"/>
      <c r="G49" s="6"/>
      <c r="H49" s="6">
        <v>0</v>
      </c>
      <c r="I49" s="5">
        <v>0</v>
      </c>
      <c r="J49" s="5">
        <v>0</v>
      </c>
      <c r="K49" s="6">
        <v>0</v>
      </c>
      <c r="L49" s="5">
        <v>0</v>
      </c>
      <c r="M49" s="5">
        <v>0</v>
      </c>
      <c r="N49" s="5">
        <v>0</v>
      </c>
      <c r="O49" s="6">
        <v>0</v>
      </c>
      <c r="P49" s="5">
        <v>0</v>
      </c>
      <c r="Q49" s="5">
        <v>0</v>
      </c>
      <c r="R49" s="5">
        <v>0</v>
      </c>
      <c r="S49" s="5">
        <v>0</v>
      </c>
      <c r="T49" s="5">
        <v>0</v>
      </c>
      <c r="U49" s="7">
        <f t="shared" si="100"/>
        <v>0</v>
      </c>
      <c r="V49" s="5">
        <v>0</v>
      </c>
      <c r="W49" s="5">
        <v>0</v>
      </c>
      <c r="X49" s="5">
        <v>0</v>
      </c>
      <c r="Y49" s="5"/>
      <c r="Z49" s="5"/>
      <c r="AA49" s="5"/>
      <c r="AB49" s="5"/>
      <c r="AC49" s="5"/>
      <c r="AD49" s="5"/>
      <c r="AE49" s="5"/>
      <c r="AF49" s="5"/>
    </row>
    <row r="50" spans="2:32" ht="12" customHeight="1" x14ac:dyDescent="0.2">
      <c r="B50" s="14"/>
      <c r="C50" s="19" t="s">
        <v>137</v>
      </c>
      <c r="D50" s="5"/>
      <c r="E50" s="5"/>
      <c r="F50" s="5"/>
      <c r="G50" s="5"/>
      <c r="H50" s="5"/>
      <c r="I50" s="5"/>
      <c r="J50" s="5"/>
      <c r="K50" s="5">
        <v>0</v>
      </c>
      <c r="L50" s="5"/>
      <c r="M50" s="5"/>
      <c r="N50" s="5"/>
      <c r="O50" s="5">
        <v>0</v>
      </c>
      <c r="P50" s="5"/>
      <c r="Q50" s="5"/>
      <c r="R50" s="5"/>
      <c r="S50" s="5"/>
      <c r="T50" s="5"/>
      <c r="U50" s="7"/>
      <c r="V50" s="5"/>
      <c r="W50" s="5">
        <v>0</v>
      </c>
      <c r="X50" s="5"/>
      <c r="Y50" s="5"/>
      <c r="Z50" s="5"/>
      <c r="AA50" s="5"/>
      <c r="AB50" s="5"/>
      <c r="AC50" s="5"/>
      <c r="AD50" s="5"/>
      <c r="AE50" s="5"/>
      <c r="AF50" s="5"/>
    </row>
    <row r="51" spans="2:32" ht="12" customHeight="1" x14ac:dyDescent="0.2">
      <c r="B51" s="14"/>
      <c r="C51" s="15" t="s">
        <v>138</v>
      </c>
      <c r="D51" s="6"/>
      <c r="E51" s="6"/>
      <c r="F51" s="6"/>
      <c r="G51" s="6"/>
      <c r="H51" s="6">
        <v>0</v>
      </c>
      <c r="I51" s="9">
        <v>0</v>
      </c>
      <c r="J51" s="9">
        <v>0</v>
      </c>
      <c r="K51" s="6">
        <v>-251</v>
      </c>
      <c r="L51" s="9">
        <v>0</v>
      </c>
      <c r="M51" s="9">
        <v>0</v>
      </c>
      <c r="N51" s="9">
        <v>0</v>
      </c>
      <c r="O51" s="6">
        <v>-106</v>
      </c>
      <c r="P51" s="9">
        <v>0</v>
      </c>
      <c r="Q51" s="9">
        <v>0</v>
      </c>
      <c r="R51" s="9">
        <v>0</v>
      </c>
      <c r="S51" s="9">
        <v>-104</v>
      </c>
      <c r="T51" s="9">
        <v>0</v>
      </c>
      <c r="U51" s="7">
        <f t="shared" si="100"/>
        <v>0</v>
      </c>
      <c r="V51" s="9">
        <v>0</v>
      </c>
      <c r="W51" s="9">
        <v>164</v>
      </c>
      <c r="X51" s="9">
        <v>0</v>
      </c>
      <c r="Y51" s="9"/>
      <c r="Z51" s="9"/>
      <c r="AA51" s="9">
        <v>697</v>
      </c>
      <c r="AB51" s="9"/>
      <c r="AC51" s="9"/>
      <c r="AD51" s="9"/>
      <c r="AE51" s="9">
        <v>1</v>
      </c>
      <c r="AF51" s="9"/>
    </row>
    <row r="52" spans="2:32" ht="12" customHeight="1" x14ac:dyDescent="0.2">
      <c r="B52" s="14"/>
      <c r="C52" s="15" t="s">
        <v>139</v>
      </c>
      <c r="D52" s="6"/>
      <c r="E52" s="6"/>
      <c r="F52" s="6"/>
      <c r="G52" s="6"/>
      <c r="H52" s="6"/>
      <c r="I52" s="9">
        <v>0</v>
      </c>
      <c r="J52" s="9"/>
      <c r="K52" s="6">
        <v>0</v>
      </c>
      <c r="L52" s="9"/>
      <c r="M52" s="9">
        <v>0</v>
      </c>
      <c r="N52" s="9"/>
      <c r="O52" s="6">
        <v>0</v>
      </c>
      <c r="P52" s="9"/>
      <c r="Q52" s="9">
        <v>0</v>
      </c>
      <c r="R52" s="9"/>
      <c r="S52" s="9">
        <v>0</v>
      </c>
      <c r="T52" s="9"/>
      <c r="U52" s="9"/>
      <c r="V52" s="9"/>
      <c r="W52" s="9"/>
      <c r="X52" s="9"/>
      <c r="Y52" s="9"/>
      <c r="Z52" s="9"/>
      <c r="AA52" s="9"/>
      <c r="AB52" s="9"/>
      <c r="AC52" s="9"/>
      <c r="AD52" s="9"/>
      <c r="AE52" s="9"/>
      <c r="AF52" s="9"/>
    </row>
    <row r="53" spans="2:32" ht="12" customHeight="1" x14ac:dyDescent="0.2">
      <c r="B53" s="14"/>
      <c r="C53" s="15" t="s">
        <v>140</v>
      </c>
      <c r="D53" s="6"/>
      <c r="E53" s="6"/>
      <c r="F53" s="6"/>
      <c r="G53" s="6"/>
      <c r="H53" s="6"/>
      <c r="I53" s="5">
        <v>0</v>
      </c>
      <c r="J53" s="5"/>
      <c r="K53" s="6">
        <v>0</v>
      </c>
      <c r="L53" s="5"/>
      <c r="M53" s="5">
        <v>0</v>
      </c>
      <c r="N53" s="5"/>
      <c r="O53" s="6">
        <v>0</v>
      </c>
      <c r="P53" s="5"/>
      <c r="Q53" s="5">
        <v>0</v>
      </c>
      <c r="R53" s="5"/>
      <c r="S53" s="5">
        <v>0</v>
      </c>
      <c r="T53" s="5"/>
      <c r="U53" s="5"/>
      <c r="V53" s="5"/>
      <c r="W53" s="5"/>
      <c r="X53" s="5"/>
      <c r="Y53" s="5"/>
      <c r="Z53" s="5"/>
      <c r="AA53" s="5"/>
      <c r="AB53" s="5"/>
      <c r="AC53" s="5"/>
      <c r="AD53" s="5"/>
      <c r="AE53" s="5"/>
      <c r="AF53" s="5"/>
    </row>
    <row r="54" spans="2:32" ht="12" customHeight="1" x14ac:dyDescent="0.2">
      <c r="B54" s="131" t="s">
        <v>141</v>
      </c>
      <c r="C54" s="131"/>
      <c r="D54" s="39"/>
      <c r="E54" s="39"/>
      <c r="F54" s="39"/>
      <c r="G54" s="39"/>
      <c r="H54" s="39">
        <f t="shared" ref="H54:T54" si="101">H33+H44</f>
        <v>7744</v>
      </c>
      <c r="I54" s="39">
        <f t="shared" si="101"/>
        <v>45058</v>
      </c>
      <c r="J54" s="39">
        <f t="shared" si="101"/>
        <v>11592.301080000005</v>
      </c>
      <c r="K54" s="39">
        <f t="shared" si="101"/>
        <v>4272.6989199999953</v>
      </c>
      <c r="L54" s="39">
        <f t="shared" si="101"/>
        <v>10155.963680000001</v>
      </c>
      <c r="M54" s="39">
        <f t="shared" si="101"/>
        <v>40390</v>
      </c>
      <c r="N54" s="39">
        <f t="shared" si="101"/>
        <v>930.1769700000084</v>
      </c>
      <c r="O54" s="39">
        <f t="shared" si="101"/>
        <v>2127.8230299999955</v>
      </c>
      <c r="P54" s="39">
        <f t="shared" si="101"/>
        <v>7930</v>
      </c>
      <c r="Q54" s="39">
        <f t="shared" si="101"/>
        <v>33717</v>
      </c>
      <c r="R54" s="39">
        <f t="shared" si="101"/>
        <v>7399.0069900000017</v>
      </c>
      <c r="S54" s="39">
        <f t="shared" si="101"/>
        <v>1729.246859999992</v>
      </c>
      <c r="T54" s="39">
        <f t="shared" si="101"/>
        <v>1972.9805900000001</v>
      </c>
      <c r="U54" s="39">
        <f t="shared" ref="U54:V54" si="102">U33+U44</f>
        <v>27098.019410000001</v>
      </c>
      <c r="V54" s="39">
        <f t="shared" si="102"/>
        <v>-1598.9999999999975</v>
      </c>
      <c r="W54" s="39">
        <f t="shared" ref="W54:X54" si="103">W33+W44</f>
        <v>-8244.9999999999927</v>
      </c>
      <c r="X54" s="39">
        <f t="shared" si="103"/>
        <v>7908</v>
      </c>
      <c r="Y54" s="39">
        <f t="shared" ref="Y54:Z54" si="104">Y33+Y44</f>
        <v>14243</v>
      </c>
      <c r="Z54" s="39">
        <f t="shared" si="104"/>
        <v>1271.9444599999979</v>
      </c>
      <c r="AA54" s="39">
        <f t="shared" ref="AA54:AB54" si="105">AA33+AA44</f>
        <v>2612.0555400000007</v>
      </c>
      <c r="AB54" s="39">
        <f t="shared" si="105"/>
        <v>7538</v>
      </c>
      <c r="AC54" s="39">
        <f t="shared" ref="AC54:AD54" si="106">AC33+AC44</f>
        <v>5891</v>
      </c>
      <c r="AD54" s="39">
        <f t="shared" si="106"/>
        <v>13896</v>
      </c>
      <c r="AE54" s="39">
        <f t="shared" ref="AE54:AF54" si="107">AE33+AE44</f>
        <v>7347</v>
      </c>
      <c r="AF54" s="39">
        <f t="shared" si="107"/>
        <v>7680</v>
      </c>
    </row>
    <row r="55" spans="2:32" ht="12" customHeight="1" x14ac:dyDescent="0.2">
      <c r="B55" s="131" t="s">
        <v>142</v>
      </c>
      <c r="C55" s="131"/>
      <c r="D55" s="39"/>
      <c r="E55" s="39"/>
      <c r="F55" s="39"/>
      <c r="G55" s="39"/>
      <c r="H55" s="39">
        <f t="shared" ref="H55" si="108">SUM(H56:H57)</f>
        <v>7446</v>
      </c>
      <c r="I55" s="39">
        <f t="shared" ref="I55" si="109">SUM(I56:I57)</f>
        <v>43912</v>
      </c>
      <c r="J55" s="39">
        <f t="shared" ref="J55" si="110">SUM(J56:J57)</f>
        <v>11411</v>
      </c>
      <c r="K55" s="39">
        <f t="shared" ref="K55" si="111">SUM(K56:K57)</f>
        <v>4554</v>
      </c>
      <c r="L55" s="39">
        <f t="shared" ref="L55" si="112">SUM(L56:L57)</f>
        <v>10088</v>
      </c>
      <c r="M55" s="39">
        <f t="shared" ref="M55" si="113">SUM(M56:M57)</f>
        <v>40781</v>
      </c>
      <c r="N55" s="39">
        <f t="shared" ref="N55:O55" si="114">SUM(N56:N57)</f>
        <v>-121</v>
      </c>
      <c r="O55" s="39">
        <f t="shared" si="114"/>
        <v>3324</v>
      </c>
      <c r="P55" s="39">
        <f>SUM(P56:P57)</f>
        <v>7433</v>
      </c>
      <c r="Q55" s="39">
        <f t="shared" ref="Q55:R55" si="115">SUM(Q56:Q57)</f>
        <v>34275</v>
      </c>
      <c r="R55" s="39">
        <f t="shared" si="115"/>
        <v>7788</v>
      </c>
      <c r="S55" s="39">
        <f t="shared" ref="S55:T55" si="116">SUM(S56:S57)</f>
        <v>2059</v>
      </c>
      <c r="T55" s="39">
        <f t="shared" si="116"/>
        <v>1559</v>
      </c>
      <c r="U55" s="39">
        <f t="shared" ref="U55:V55" si="117">SUM(U56:U57)</f>
        <v>26671</v>
      </c>
      <c r="V55" s="39">
        <f t="shared" si="117"/>
        <v>-1330</v>
      </c>
      <c r="W55" s="39">
        <f t="shared" ref="W55:X55" si="118">SUM(W56:W57)</f>
        <v>-8464</v>
      </c>
      <c r="X55" s="39">
        <f t="shared" si="118"/>
        <v>7966</v>
      </c>
      <c r="Y55" s="39">
        <f t="shared" ref="Y55:Z55" si="119">SUM(Y56:Y57)</f>
        <v>14472</v>
      </c>
      <c r="Z55" s="39">
        <f t="shared" si="119"/>
        <v>1549</v>
      </c>
      <c r="AA55" s="39">
        <f t="shared" ref="AA55:AB55" si="120">SUM(AA56:AA57)</f>
        <v>1606</v>
      </c>
      <c r="AB55" s="39">
        <f t="shared" si="120"/>
        <v>7484</v>
      </c>
      <c r="AC55" s="39">
        <f t="shared" ref="AC55:AD55" si="121">SUM(AC56:AC57)</f>
        <v>5697</v>
      </c>
      <c r="AD55" s="39">
        <f t="shared" si="121"/>
        <v>13664</v>
      </c>
      <c r="AE55" s="39">
        <f t="shared" ref="AE55:AF55" si="122">SUM(AE56:AE57)</f>
        <v>7770</v>
      </c>
      <c r="AF55" s="39">
        <f t="shared" si="122"/>
        <v>7398</v>
      </c>
    </row>
    <row r="56" spans="2:32" ht="12" customHeight="1" x14ac:dyDescent="0.2">
      <c r="B56" s="14"/>
      <c r="C56" s="15" t="s">
        <v>143</v>
      </c>
      <c r="D56" s="6"/>
      <c r="E56" s="6"/>
      <c r="F56" s="6"/>
      <c r="G56" s="6"/>
      <c r="H56" s="6">
        <v>7446</v>
      </c>
      <c r="I56" s="9">
        <v>43912</v>
      </c>
      <c r="J56" s="9">
        <v>11411</v>
      </c>
      <c r="K56" s="6">
        <v>4554</v>
      </c>
      <c r="L56" s="9">
        <v>10088</v>
      </c>
      <c r="M56" s="9">
        <v>40781</v>
      </c>
      <c r="N56" s="9">
        <v>-121</v>
      </c>
      <c r="O56" s="6">
        <v>3324</v>
      </c>
      <c r="P56" s="9">
        <v>7433</v>
      </c>
      <c r="Q56" s="9">
        <v>34275</v>
      </c>
      <c r="R56" s="9">
        <v>7788</v>
      </c>
      <c r="S56" s="9">
        <v>2059</v>
      </c>
      <c r="T56" s="9">
        <v>1559</v>
      </c>
      <c r="U56" s="7">
        <v>26671</v>
      </c>
      <c r="V56" s="9">
        <v>-1330</v>
      </c>
      <c r="W56" s="9">
        <v>-8464</v>
      </c>
      <c r="X56" s="9">
        <v>7966</v>
      </c>
      <c r="Y56" s="9">
        <v>14472</v>
      </c>
      <c r="Z56" s="9">
        <v>1549</v>
      </c>
      <c r="AA56" s="9">
        <v>1606</v>
      </c>
      <c r="AB56" s="9">
        <v>7484</v>
      </c>
      <c r="AC56" s="9">
        <v>5697</v>
      </c>
      <c r="AD56" s="9">
        <v>13664</v>
      </c>
      <c r="AE56" s="9">
        <v>7770</v>
      </c>
      <c r="AF56" s="9">
        <v>7398</v>
      </c>
    </row>
    <row r="57" spans="2:32" ht="12" customHeight="1" x14ac:dyDescent="0.2">
      <c r="B57" s="14"/>
      <c r="C57" s="15" t="s">
        <v>144</v>
      </c>
      <c r="D57" s="6"/>
      <c r="E57" s="6"/>
      <c r="F57" s="6"/>
      <c r="G57" s="6"/>
      <c r="H57" s="6">
        <v>0</v>
      </c>
      <c r="I57" s="9">
        <v>0</v>
      </c>
      <c r="J57" s="9">
        <v>0</v>
      </c>
      <c r="K57" s="6">
        <v>0</v>
      </c>
      <c r="L57" s="9">
        <v>0</v>
      </c>
      <c r="M57" s="9">
        <v>0</v>
      </c>
      <c r="N57" s="9">
        <v>0</v>
      </c>
      <c r="O57" s="6">
        <v>0</v>
      </c>
      <c r="P57" s="9">
        <v>0</v>
      </c>
      <c r="Q57" s="9">
        <v>0</v>
      </c>
      <c r="R57" s="9">
        <v>0</v>
      </c>
      <c r="S57" s="9">
        <v>0</v>
      </c>
      <c r="T57" s="9">
        <v>0</v>
      </c>
      <c r="U57" s="7">
        <v>0</v>
      </c>
      <c r="V57" s="9">
        <v>0</v>
      </c>
      <c r="W57" s="9">
        <v>0</v>
      </c>
      <c r="X57" s="9">
        <v>0</v>
      </c>
      <c r="Y57" s="9">
        <v>0</v>
      </c>
      <c r="Z57" s="9">
        <v>0</v>
      </c>
      <c r="AA57" s="9">
        <v>0</v>
      </c>
      <c r="AB57" s="9">
        <v>0</v>
      </c>
      <c r="AC57" s="9">
        <v>0</v>
      </c>
      <c r="AD57" s="9">
        <v>0</v>
      </c>
      <c r="AE57" s="9">
        <v>0</v>
      </c>
      <c r="AF57" s="9">
        <v>0</v>
      </c>
    </row>
    <row r="58" spans="2:32" ht="12" customHeight="1" x14ac:dyDescent="0.2">
      <c r="B58" s="131" t="s">
        <v>145</v>
      </c>
      <c r="C58" s="131"/>
      <c r="D58" s="39"/>
      <c r="E58" s="39"/>
      <c r="F58" s="39"/>
      <c r="G58" s="39"/>
      <c r="H58" s="39">
        <f t="shared" ref="H58" si="123">SUM(H59:H60)</f>
        <v>7744</v>
      </c>
      <c r="I58" s="39">
        <f t="shared" ref="I58" si="124">SUM(I59:I60)</f>
        <v>45058</v>
      </c>
      <c r="J58" s="39">
        <f t="shared" ref="J58" si="125">SUM(J59:J60)</f>
        <v>11592</v>
      </c>
      <c r="K58" s="39">
        <f t="shared" ref="K58" si="126">SUM(K59:K60)</f>
        <v>4273</v>
      </c>
      <c r="L58" s="39">
        <f t="shared" ref="L58" si="127">SUM(L59:L60)</f>
        <v>10156</v>
      </c>
      <c r="M58" s="39">
        <f t="shared" ref="M58" si="128">SUM(M59:M60)</f>
        <v>40390</v>
      </c>
      <c r="N58" s="39">
        <f t="shared" ref="N58:O58" si="129">SUM(N59:N60)</f>
        <v>930</v>
      </c>
      <c r="O58" s="39">
        <f t="shared" si="129"/>
        <v>2128</v>
      </c>
      <c r="P58" s="39">
        <f>SUM(P59:P60)</f>
        <v>7930</v>
      </c>
      <c r="Q58" s="39">
        <f t="shared" ref="Q58:V58" si="130">SUM(Q59:Q60)</f>
        <v>33717</v>
      </c>
      <c r="R58" s="39">
        <f t="shared" si="130"/>
        <v>7400</v>
      </c>
      <c r="S58" s="39">
        <f t="shared" si="130"/>
        <v>1728</v>
      </c>
      <c r="T58" s="39">
        <f t="shared" si="130"/>
        <v>1973</v>
      </c>
      <c r="U58" s="39">
        <f t="shared" si="130"/>
        <v>27098</v>
      </c>
      <c r="V58" s="39">
        <f t="shared" si="130"/>
        <v>-1599</v>
      </c>
      <c r="W58" s="39">
        <f t="shared" ref="W58:Y58" si="131">SUM(W59:W60)</f>
        <v>-8245</v>
      </c>
      <c r="X58" s="39">
        <f t="shared" si="131"/>
        <v>7908</v>
      </c>
      <c r="Y58" s="39">
        <f t="shared" si="131"/>
        <v>14243</v>
      </c>
      <c r="Z58" s="39">
        <f t="shared" ref="Z58:AF58" si="132">SUM(Z59:Z60)</f>
        <v>1272</v>
      </c>
      <c r="AA58" s="39">
        <f t="shared" si="132"/>
        <v>2612</v>
      </c>
      <c r="AB58" s="39">
        <f t="shared" si="132"/>
        <v>7538</v>
      </c>
      <c r="AC58" s="39">
        <f t="shared" si="132"/>
        <v>5891</v>
      </c>
      <c r="AD58" s="39">
        <f t="shared" si="132"/>
        <v>13896</v>
      </c>
      <c r="AE58" s="39">
        <f t="shared" si="132"/>
        <v>7347</v>
      </c>
      <c r="AF58" s="39">
        <f t="shared" si="132"/>
        <v>7680</v>
      </c>
    </row>
    <row r="59" spans="2:32" ht="12" customHeight="1" x14ac:dyDescent="0.2">
      <c r="B59" s="14"/>
      <c r="C59" s="15" t="s">
        <v>143</v>
      </c>
      <c r="D59" s="6"/>
      <c r="E59" s="6"/>
      <c r="F59" s="6"/>
      <c r="G59" s="6"/>
      <c r="H59" s="6">
        <v>7744</v>
      </c>
      <c r="I59" s="9">
        <v>45058</v>
      </c>
      <c r="J59" s="9">
        <v>11592</v>
      </c>
      <c r="K59" s="6">
        <v>4273</v>
      </c>
      <c r="L59" s="9">
        <v>10156</v>
      </c>
      <c r="M59" s="9">
        <v>40390</v>
      </c>
      <c r="N59" s="9">
        <v>930</v>
      </c>
      <c r="O59" s="6">
        <v>2128</v>
      </c>
      <c r="P59" s="9">
        <v>7930</v>
      </c>
      <c r="Q59" s="9">
        <v>33717</v>
      </c>
      <c r="R59" s="9">
        <v>7400</v>
      </c>
      <c r="S59" s="9">
        <v>1728</v>
      </c>
      <c r="T59" s="9">
        <v>1973</v>
      </c>
      <c r="U59" s="7">
        <v>27098</v>
      </c>
      <c r="V59" s="9">
        <v>-1599</v>
      </c>
      <c r="W59" s="9">
        <v>-8245</v>
      </c>
      <c r="X59" s="9">
        <v>7908</v>
      </c>
      <c r="Y59" s="9">
        <v>14243</v>
      </c>
      <c r="Z59" s="9">
        <v>1272</v>
      </c>
      <c r="AA59" s="9">
        <v>2612</v>
      </c>
      <c r="AB59" s="9">
        <v>7538</v>
      </c>
      <c r="AC59" s="9">
        <v>5891</v>
      </c>
      <c r="AD59" s="9">
        <v>13896</v>
      </c>
      <c r="AE59" s="9">
        <v>7347</v>
      </c>
      <c r="AF59" s="9">
        <v>7680</v>
      </c>
    </row>
    <row r="60" spans="2:32" ht="12" customHeight="1" x14ac:dyDescent="0.2">
      <c r="B60" s="14"/>
      <c r="C60" s="15" t="s">
        <v>144</v>
      </c>
      <c r="D60" s="6"/>
      <c r="E60" s="6"/>
      <c r="F60" s="6"/>
      <c r="G60" s="6"/>
      <c r="H60" s="6">
        <v>0</v>
      </c>
      <c r="I60" s="9">
        <v>0</v>
      </c>
      <c r="J60" s="9">
        <v>0</v>
      </c>
      <c r="K60" s="6">
        <v>0</v>
      </c>
      <c r="L60" s="9">
        <v>0</v>
      </c>
      <c r="M60" s="9">
        <v>0</v>
      </c>
      <c r="N60" s="9">
        <v>0</v>
      </c>
      <c r="O60" s="6">
        <v>0</v>
      </c>
      <c r="P60" s="9">
        <v>0</v>
      </c>
      <c r="Q60" s="9">
        <v>0</v>
      </c>
      <c r="R60" s="9">
        <v>0</v>
      </c>
      <c r="S60" s="9">
        <v>0</v>
      </c>
      <c r="T60" s="9">
        <v>0</v>
      </c>
      <c r="U60" s="7">
        <v>0</v>
      </c>
      <c r="V60" s="9">
        <v>0</v>
      </c>
      <c r="W60" s="9">
        <v>0</v>
      </c>
      <c r="X60" s="9">
        <v>0</v>
      </c>
      <c r="Y60" s="9">
        <v>0</v>
      </c>
      <c r="Z60" s="9">
        <v>0</v>
      </c>
      <c r="AA60" s="9">
        <v>0</v>
      </c>
      <c r="AB60" s="9">
        <v>0</v>
      </c>
      <c r="AC60" s="9">
        <v>0</v>
      </c>
      <c r="AD60" s="9">
        <v>0</v>
      </c>
      <c r="AE60" s="9">
        <v>0</v>
      </c>
      <c r="AF60" s="9">
        <v>0</v>
      </c>
    </row>
    <row r="61" spans="2:32" ht="12" customHeight="1" x14ac:dyDescent="0.2">
      <c r="B61" s="1"/>
      <c r="C61" s="2"/>
    </row>
    <row r="62" spans="2:32" ht="12" customHeight="1" x14ac:dyDescent="0.2">
      <c r="B62" s="1"/>
      <c r="C62" s="2"/>
    </row>
    <row r="63" spans="2:32" ht="12" customHeight="1" x14ac:dyDescent="0.2">
      <c r="B63" s="1"/>
      <c r="C63" s="2"/>
    </row>
    <row r="64" spans="2:32" ht="12" hidden="1" customHeight="1" outlineLevel="1" x14ac:dyDescent="0.2">
      <c r="B64" s="1"/>
      <c r="C64" s="2" t="s">
        <v>279</v>
      </c>
    </row>
    <row r="65" spans="3:3" ht="12" hidden="1" customHeight="1" outlineLevel="1" x14ac:dyDescent="0.2">
      <c r="C65" s="11" t="s">
        <v>280</v>
      </c>
    </row>
    <row r="66" spans="3:3" ht="12" hidden="1" customHeight="1" outlineLevel="1" x14ac:dyDescent="0.2"/>
    <row r="67" spans="3:3" ht="12" hidden="1" customHeight="1" outlineLevel="1" x14ac:dyDescent="0.2">
      <c r="C67" s="11" t="s">
        <v>281</v>
      </c>
    </row>
    <row r="68" spans="3:3" ht="12" customHeight="1" collapsed="1" x14ac:dyDescent="0.2"/>
  </sheetData>
  <mergeCells count="26">
    <mergeCell ref="B26:C26"/>
    <mergeCell ref="B44:C44"/>
    <mergeCell ref="B29:C29"/>
    <mergeCell ref="B30:C30"/>
    <mergeCell ref="B32:C32"/>
    <mergeCell ref="B33:C33"/>
    <mergeCell ref="B43:C43"/>
    <mergeCell ref="B54:C54"/>
    <mergeCell ref="B55:C55"/>
    <mergeCell ref="B58:C58"/>
    <mergeCell ref="B34:C34"/>
    <mergeCell ref="B35:C35"/>
    <mergeCell ref="B37:C37"/>
    <mergeCell ref="B12:C12"/>
    <mergeCell ref="B25:C25"/>
    <mergeCell ref="B19:C19"/>
    <mergeCell ref="B20:C20"/>
    <mergeCell ref="B21:C21"/>
    <mergeCell ref="B22:C22"/>
    <mergeCell ref="B15:C15"/>
    <mergeCell ref="B16:C16"/>
    <mergeCell ref="B3:C4"/>
    <mergeCell ref="B5:C5"/>
    <mergeCell ref="B6:C6"/>
    <mergeCell ref="B9:C9"/>
    <mergeCell ref="H3:AF3"/>
  </mergeCells>
  <pageMargins left="0.78740157480314965" right="0.78740157480314965" top="0.78740157480314965" bottom="1.1811023622047245" header="0.51181102362204722" footer="0.98425196850393704"/>
  <pageSetup paperSize="9" scale="80" orientation="portrait" cellComments="asDisplayed" r:id="rId1"/>
  <headerFooter alignWithMargins="0">
    <oddHeader>&amp;R&amp;"Arial,Kursywa"&amp;8&amp;F</oddHeader>
    <oddFooter>&amp;L&amp;8Sporządził:&amp;C&amp;8Zatwierdził:&amp;R&amp;8Strona &amp;P /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214AB-58A3-4894-9872-679B10F88A75}">
  <sheetPr>
    <pageSetUpPr fitToPage="1"/>
  </sheetPr>
  <dimension ref="B1:AC68"/>
  <sheetViews>
    <sheetView showGridLines="0" zoomScaleNormal="100" zoomScaleSheetLayoutView="100" workbookViewId="0">
      <pane xSplit="3" ySplit="4" topLeftCell="H42" activePane="bottomRight" state="frozen"/>
      <selection activeCell="D42" sqref="D42:D43"/>
      <selection pane="topRight" activeCell="D42" sqref="D42:D43"/>
      <selection pane="bottomLeft" activeCell="D42" sqref="D42:D43"/>
      <selection pane="bottomRight" activeCell="C68" sqref="C68"/>
    </sheetView>
  </sheetViews>
  <sheetFormatPr defaultColWidth="9.140625" defaultRowHeight="12" customHeight="1" outlineLevelRow="1" x14ac:dyDescent="0.2"/>
  <cols>
    <col min="1" max="1" width="2.28515625" style="3" customWidth="1"/>
    <col min="2" max="2" width="1.7109375" style="3" customWidth="1"/>
    <col min="3" max="3" width="56.140625" style="11" customWidth="1"/>
    <col min="4" max="6" width="10.7109375" style="3" hidden="1" customWidth="1"/>
    <col min="7" max="7" width="8" style="3" hidden="1" customWidth="1"/>
    <col min="8" max="14" width="10.7109375" style="3" customWidth="1"/>
    <col min="15" max="15" width="11.85546875" style="3" customWidth="1"/>
    <col min="16" max="22" width="9.140625" style="3" customWidth="1"/>
    <col min="23" max="16384" width="9.140625" style="3"/>
  </cols>
  <sheetData>
    <row r="1" spans="2:14" s="1" customFormat="1" ht="12" customHeight="1" x14ac:dyDescent="0.2">
      <c r="C1" s="2"/>
    </row>
    <row r="2" spans="2:14" s="1" customFormat="1" ht="12" customHeight="1" x14ac:dyDescent="0.2">
      <c r="B2" s="82" t="s">
        <v>146</v>
      </c>
      <c r="C2" s="13"/>
      <c r="D2" s="12"/>
      <c r="E2" s="12"/>
      <c r="F2" s="12"/>
      <c r="G2" s="12"/>
      <c r="H2" s="12"/>
      <c r="I2" s="12"/>
      <c r="J2" s="12"/>
      <c r="K2" s="12"/>
      <c r="L2" s="12"/>
      <c r="M2" s="12"/>
      <c r="N2" s="12"/>
    </row>
    <row r="3" spans="2:14" ht="12" customHeight="1" x14ac:dyDescent="0.2">
      <c r="B3" s="120" t="s">
        <v>82</v>
      </c>
      <c r="C3" s="126"/>
      <c r="D3" s="94"/>
      <c r="E3" s="94"/>
      <c r="F3" s="94"/>
      <c r="G3" s="94"/>
      <c r="H3" s="122" t="s">
        <v>104</v>
      </c>
      <c r="I3" s="123"/>
      <c r="J3" s="123"/>
      <c r="K3" s="123"/>
      <c r="L3" s="124"/>
      <c r="M3" s="124"/>
      <c r="N3" s="125"/>
    </row>
    <row r="4" spans="2:14" ht="12" customHeight="1" x14ac:dyDescent="0.2">
      <c r="B4" s="127"/>
      <c r="C4" s="128"/>
      <c r="D4" s="95" t="s">
        <v>9</v>
      </c>
      <c r="E4" s="95" t="s">
        <v>10</v>
      </c>
      <c r="F4" s="95" t="s">
        <v>11</v>
      </c>
      <c r="G4" s="95" t="s">
        <v>12</v>
      </c>
      <c r="H4" s="100">
        <v>2018</v>
      </c>
      <c r="I4" s="100">
        <v>2019</v>
      </c>
      <c r="J4" s="100">
        <v>2020</v>
      </c>
      <c r="K4" s="100">
        <v>2021</v>
      </c>
      <c r="L4" s="100">
        <v>2022</v>
      </c>
      <c r="M4" s="100">
        <v>2023</v>
      </c>
      <c r="N4" s="100">
        <v>2024</v>
      </c>
    </row>
    <row r="5" spans="2:14" ht="12" customHeight="1" x14ac:dyDescent="0.2">
      <c r="B5" s="129" t="s">
        <v>106</v>
      </c>
      <c r="C5" s="130"/>
      <c r="D5" s="4"/>
      <c r="E5" s="4"/>
      <c r="F5" s="4"/>
      <c r="G5" s="4"/>
      <c r="H5" s="23"/>
      <c r="I5" s="4"/>
      <c r="J5" s="21"/>
      <c r="K5" s="21"/>
      <c r="L5" s="21"/>
      <c r="M5" s="21"/>
      <c r="N5" s="21"/>
    </row>
    <row r="6" spans="2:14" ht="12" customHeight="1" x14ac:dyDescent="0.2">
      <c r="B6" s="131" t="s">
        <v>107</v>
      </c>
      <c r="C6" s="131"/>
      <c r="D6" s="39"/>
      <c r="E6" s="39"/>
      <c r="F6" s="39"/>
      <c r="G6" s="39"/>
      <c r="H6" s="39">
        <f t="shared" ref="H6:K6" si="0">SUM(H7:H8)</f>
        <v>265505</v>
      </c>
      <c r="I6" s="39">
        <f t="shared" si="0"/>
        <v>262967</v>
      </c>
      <c r="J6" s="39">
        <f t="shared" si="0"/>
        <v>353424</v>
      </c>
      <c r="K6" s="39">
        <f t="shared" si="0"/>
        <v>282486</v>
      </c>
      <c r="L6" s="39">
        <f t="shared" ref="L6:M6" si="1">SUM(L7:L8)</f>
        <v>411884</v>
      </c>
      <c r="M6" s="39">
        <f t="shared" si="1"/>
        <v>479177</v>
      </c>
      <c r="N6" s="39">
        <f t="shared" ref="N6" si="2">SUM(N7:N8)</f>
        <v>128274</v>
      </c>
    </row>
    <row r="7" spans="2:14" ht="12" customHeight="1" x14ac:dyDescent="0.2">
      <c r="B7" s="14"/>
      <c r="C7" s="15" t="s">
        <v>108</v>
      </c>
      <c r="D7" s="6"/>
      <c r="E7" s="6"/>
      <c r="F7" s="6"/>
      <c r="G7" s="6"/>
      <c r="H7" s="6">
        <f>SUM('P&amp;L(q)'!H7:K7)</f>
        <v>33187</v>
      </c>
      <c r="I7" s="6">
        <f>SUM('P&amp;L(q)'!L7:O7)</f>
        <v>37372</v>
      </c>
      <c r="J7" s="7">
        <f>SUM('P&amp;L(q)'!P7:S7)</f>
        <v>41822</v>
      </c>
      <c r="K7" s="7">
        <f>SUM('P&amp;L(q)'!$T7:W7)</f>
        <v>47427</v>
      </c>
      <c r="L7" s="7">
        <f>SUM('P&amp;L(q)'!$X7:AA7)</f>
        <v>58934</v>
      </c>
      <c r="M7" s="7">
        <f>SUM('P&amp;L(q)'!$AB7:AE7)</f>
        <v>59846</v>
      </c>
      <c r="N7" s="7">
        <f>SUM('P&amp;L(q)'!$AF7:AF7)</f>
        <v>18208</v>
      </c>
    </row>
    <row r="8" spans="2:14" ht="12" customHeight="1" x14ac:dyDescent="0.2">
      <c r="B8" s="14"/>
      <c r="C8" s="15" t="s">
        <v>109</v>
      </c>
      <c r="D8" s="6"/>
      <c r="E8" s="6"/>
      <c r="F8" s="6"/>
      <c r="G8" s="6"/>
      <c r="H8" s="6">
        <f>SUM('P&amp;L(q)'!H8:K8)</f>
        <v>232318</v>
      </c>
      <c r="I8" s="6">
        <f>SUM('P&amp;L(q)'!L8:O8)</f>
        <v>225595</v>
      </c>
      <c r="J8" s="7">
        <f>SUM('P&amp;L(q)'!P8:S8)</f>
        <v>311602</v>
      </c>
      <c r="K8" s="7">
        <f>SUM('P&amp;L(q)'!$T8:W8)</f>
        <v>235059</v>
      </c>
      <c r="L8" s="7">
        <f>SUM('P&amp;L(q)'!$X8:AA8)</f>
        <v>352950</v>
      </c>
      <c r="M8" s="7">
        <f>SUM('P&amp;L(q)'!$AB8:AE8)</f>
        <v>419331</v>
      </c>
      <c r="N8" s="7">
        <f>SUM('P&amp;L(q)'!$AF8:AF8)</f>
        <v>110066</v>
      </c>
    </row>
    <row r="9" spans="2:14" ht="12" customHeight="1" x14ac:dyDescent="0.2">
      <c r="B9" s="131" t="s">
        <v>110</v>
      </c>
      <c r="C9" s="131"/>
      <c r="D9" s="39"/>
      <c r="E9" s="39"/>
      <c r="F9" s="39"/>
      <c r="G9" s="39"/>
      <c r="H9" s="39">
        <f t="shared" ref="H9:K9" si="3">SUM(H10:H11)</f>
        <v>-189145</v>
      </c>
      <c r="I9" s="39">
        <f t="shared" si="3"/>
        <v>-199923</v>
      </c>
      <c r="J9" s="39">
        <f t="shared" si="3"/>
        <v>-281969</v>
      </c>
      <c r="K9" s="39">
        <f t="shared" si="3"/>
        <v>-250765</v>
      </c>
      <c r="L9" s="39">
        <f t="shared" ref="L9:M9" si="4">SUM(L10:L11)</f>
        <v>-349735</v>
      </c>
      <c r="M9" s="39">
        <f t="shared" si="4"/>
        <v>-373458</v>
      </c>
      <c r="N9" s="39">
        <f t="shared" ref="N9" si="5">SUM(N10:N11)</f>
        <v>-97116</v>
      </c>
    </row>
    <row r="10" spans="2:14" ht="12" customHeight="1" x14ac:dyDescent="0.2">
      <c r="B10" s="14"/>
      <c r="C10" s="15" t="s">
        <v>108</v>
      </c>
      <c r="D10" s="6"/>
      <c r="E10" s="6"/>
      <c r="F10" s="6"/>
      <c r="G10" s="6"/>
      <c r="H10" s="6">
        <f>SUM('P&amp;L(q)'!H10:K10)</f>
        <v>-22187</v>
      </c>
      <c r="I10" s="6">
        <f>SUM('P&amp;L(q)'!L10:O10)</f>
        <v>-25583</v>
      </c>
      <c r="J10" s="7">
        <f>SUM('P&amp;L(q)'!P10:S10)</f>
        <v>-29551</v>
      </c>
      <c r="K10" s="7">
        <f>SUM('P&amp;L(q)'!$T10:W10)</f>
        <v>-38658</v>
      </c>
      <c r="L10" s="7">
        <f>SUM('P&amp;L(q)'!$X10:AA10)</f>
        <v>-49563</v>
      </c>
      <c r="M10" s="7">
        <f>SUM('P&amp;L(q)'!$AB10:AE10)</f>
        <v>-51700</v>
      </c>
      <c r="N10" s="7">
        <f>SUM('P&amp;L(q)'!$AF10:AF10)</f>
        <v>-16048</v>
      </c>
    </row>
    <row r="11" spans="2:14" ht="12" customHeight="1" x14ac:dyDescent="0.2">
      <c r="B11" s="14"/>
      <c r="C11" s="15" t="s">
        <v>109</v>
      </c>
      <c r="D11" s="6"/>
      <c r="E11" s="6"/>
      <c r="F11" s="6"/>
      <c r="G11" s="6"/>
      <c r="H11" s="6">
        <f>SUM('P&amp;L(q)'!H11:K11)</f>
        <v>-166958</v>
      </c>
      <c r="I11" s="6">
        <f>SUM('P&amp;L(q)'!L11:O11)</f>
        <v>-174340</v>
      </c>
      <c r="J11" s="7">
        <f>SUM('P&amp;L(q)'!P11:S11)</f>
        <v>-252418</v>
      </c>
      <c r="K11" s="7">
        <f>SUM('P&amp;L(q)'!$T11:W11)</f>
        <v>-212107</v>
      </c>
      <c r="L11" s="7">
        <f>SUM('P&amp;L(q)'!$X11:AA11)</f>
        <v>-300172</v>
      </c>
      <c r="M11" s="7">
        <f>SUM('P&amp;L(q)'!$AB11:AE11)</f>
        <v>-321758</v>
      </c>
      <c r="N11" s="7">
        <f>SUM('P&amp;L(q)'!$AF11:AF11)</f>
        <v>-81068</v>
      </c>
    </row>
    <row r="12" spans="2:14" ht="12" customHeight="1" x14ac:dyDescent="0.2">
      <c r="B12" s="131" t="s">
        <v>111</v>
      </c>
      <c r="C12" s="131"/>
      <c r="D12" s="39"/>
      <c r="E12" s="39"/>
      <c r="F12" s="39"/>
      <c r="G12" s="39"/>
      <c r="H12" s="39">
        <f t="shared" ref="H12:K12" si="6">H6+H9</f>
        <v>76360</v>
      </c>
      <c r="I12" s="39">
        <f t="shared" si="6"/>
        <v>63044</v>
      </c>
      <c r="J12" s="39">
        <f t="shared" si="6"/>
        <v>71455</v>
      </c>
      <c r="K12" s="39">
        <f t="shared" si="6"/>
        <v>31721</v>
      </c>
      <c r="L12" s="39">
        <f t="shared" ref="L12:M12" si="7">L6+L9</f>
        <v>62149</v>
      </c>
      <c r="M12" s="39">
        <f t="shared" si="7"/>
        <v>105719</v>
      </c>
      <c r="N12" s="39">
        <f t="shared" ref="N12" si="8">N6+N9</f>
        <v>31158</v>
      </c>
    </row>
    <row r="13" spans="2:14" ht="12" customHeight="1" x14ac:dyDescent="0.2">
      <c r="B13" s="14"/>
      <c r="C13" s="15" t="s">
        <v>112</v>
      </c>
      <c r="D13" s="6"/>
      <c r="E13" s="6"/>
      <c r="F13" s="6"/>
      <c r="G13" s="6"/>
      <c r="H13" s="6">
        <f>SUM('P&amp;L(q)'!H13:K13)</f>
        <v>-10683</v>
      </c>
      <c r="I13" s="6">
        <f>SUM('P&amp;L(q)'!L13:O13)</f>
        <v>-10824</v>
      </c>
      <c r="J13" s="7">
        <f>SUM('P&amp;L(q)'!P13:S13)</f>
        <v>-8413</v>
      </c>
      <c r="K13" s="7">
        <f>SUM('P&amp;L(q)'!$T13:W13)</f>
        <v>-7827</v>
      </c>
      <c r="L13" s="7">
        <f>SUM('P&amp;L(q)'!$X13:AA13)</f>
        <v>-12434</v>
      </c>
      <c r="M13" s="7">
        <f>SUM('P&amp;L(q)'!$AB13:AE13)</f>
        <v>-16236</v>
      </c>
      <c r="N13" s="7">
        <f>SUM('P&amp;L(q)'!$AF13:AF13)</f>
        <v>-4530</v>
      </c>
    </row>
    <row r="14" spans="2:14" ht="12" customHeight="1" x14ac:dyDescent="0.2">
      <c r="B14" s="14"/>
      <c r="C14" s="15" t="s">
        <v>113</v>
      </c>
      <c r="D14" s="6"/>
      <c r="E14" s="6"/>
      <c r="F14" s="6"/>
      <c r="G14" s="6"/>
      <c r="H14" s="6">
        <f>SUM('P&amp;L(q)'!H14:K14)</f>
        <v>-38417</v>
      </c>
      <c r="I14" s="6">
        <f>SUM('P&amp;L(q)'!L14:O14)</f>
        <v>-39972</v>
      </c>
      <c r="J14" s="7">
        <f>SUM('P&amp;L(q)'!P14:S14)</f>
        <v>-39804</v>
      </c>
      <c r="K14" s="7">
        <f>SUM('P&amp;L(q)'!$T14:W14)</f>
        <v>-38132</v>
      </c>
      <c r="L14" s="7">
        <f>SUM('P&amp;L(q)'!$X14:AA14)</f>
        <v>-48619</v>
      </c>
      <c r="M14" s="7">
        <f>SUM('P&amp;L(q)'!$AB14:AE14)</f>
        <v>-59861</v>
      </c>
      <c r="N14" s="7">
        <f>SUM('P&amp;L(q)'!$AF14:AF14)</f>
        <v>-16326</v>
      </c>
    </row>
    <row r="15" spans="2:14" ht="12" customHeight="1" x14ac:dyDescent="0.2">
      <c r="B15" s="131" t="s">
        <v>114</v>
      </c>
      <c r="C15" s="131"/>
      <c r="D15" s="39"/>
      <c r="E15" s="39"/>
      <c r="F15" s="39"/>
      <c r="G15" s="39"/>
      <c r="H15" s="39">
        <f t="shared" ref="H15:J15" si="9">SUM(H12:H14)</f>
        <v>27260</v>
      </c>
      <c r="I15" s="39">
        <f t="shared" si="9"/>
        <v>12248</v>
      </c>
      <c r="J15" s="39">
        <f t="shared" si="9"/>
        <v>23238</v>
      </c>
      <c r="K15" s="39">
        <f t="shared" ref="K15:L15" si="10">SUM(K12:K14)</f>
        <v>-14238</v>
      </c>
      <c r="L15" s="39">
        <f t="shared" si="10"/>
        <v>1096</v>
      </c>
      <c r="M15" s="39">
        <f t="shared" ref="M15:N15" si="11">SUM(M12:M14)</f>
        <v>29622</v>
      </c>
      <c r="N15" s="39">
        <f t="shared" si="11"/>
        <v>10302</v>
      </c>
    </row>
    <row r="16" spans="2:14" ht="12" customHeight="1" x14ac:dyDescent="0.2">
      <c r="B16" s="131" t="s">
        <v>115</v>
      </c>
      <c r="C16" s="131"/>
      <c r="D16" s="39"/>
      <c r="E16" s="39"/>
      <c r="F16" s="39"/>
      <c r="G16" s="39"/>
      <c r="H16" s="39">
        <f t="shared" ref="H16:J16" si="12">SUM(H17:H18)</f>
        <v>-2011.9999999999995</v>
      </c>
      <c r="I16" s="39">
        <f t="shared" si="12"/>
        <v>-38.036319999999932</v>
      </c>
      <c r="J16" s="39">
        <f t="shared" si="12"/>
        <v>730</v>
      </c>
      <c r="K16" s="39">
        <f t="shared" ref="K16:L16" si="13">SUM(K17:K18)</f>
        <v>3874.0000000000009</v>
      </c>
      <c r="L16" s="39">
        <f t="shared" si="13"/>
        <v>507</v>
      </c>
      <c r="M16" s="39">
        <f t="shared" ref="M16:N16" si="14">SUM(M17:M18)</f>
        <v>271</v>
      </c>
      <c r="N16" s="39">
        <f t="shared" si="14"/>
        <v>-295</v>
      </c>
    </row>
    <row r="17" spans="2:29" ht="12" customHeight="1" x14ac:dyDescent="0.2">
      <c r="B17" s="16"/>
      <c r="C17" s="17" t="s">
        <v>116</v>
      </c>
      <c r="D17" s="6"/>
      <c r="E17" s="6"/>
      <c r="F17" s="6"/>
      <c r="G17" s="6"/>
      <c r="H17" s="6">
        <f>SUM('P&amp;L(q)'!H17:K17)</f>
        <v>1183</v>
      </c>
      <c r="I17" s="6">
        <f>SUM('P&amp;L(q)'!L17:O17)</f>
        <v>1796.7184199999999</v>
      </c>
      <c r="J17" s="7">
        <f>SUM('P&amp;L(q)'!P17:S17)</f>
        <v>1952</v>
      </c>
      <c r="K17" s="7">
        <f>SUM('P&amp;L(q)'!$T17:W17)</f>
        <v>4706.0000000000009</v>
      </c>
      <c r="L17" s="7">
        <f>SUM('P&amp;L(q)'!$X17:AA17)</f>
        <v>1601</v>
      </c>
      <c r="M17" s="7">
        <f>SUM('P&amp;L(q)'!$AB17:AE17)</f>
        <v>1871</v>
      </c>
      <c r="N17" s="7">
        <f>SUM('P&amp;L(q)'!$AF17:AF17)</f>
        <v>123</v>
      </c>
    </row>
    <row r="18" spans="2:29" ht="12" customHeight="1" x14ac:dyDescent="0.2">
      <c r="B18" s="16"/>
      <c r="C18" s="17" t="s">
        <v>117</v>
      </c>
      <c r="D18" s="6"/>
      <c r="E18" s="6"/>
      <c r="F18" s="6"/>
      <c r="G18" s="6"/>
      <c r="H18" s="6">
        <f>SUM('P&amp;L(q)'!H18:K18)</f>
        <v>-3194.9999999999995</v>
      </c>
      <c r="I18" s="6">
        <f>SUM('P&amp;L(q)'!L18:O18)</f>
        <v>-1834.7547399999999</v>
      </c>
      <c r="J18" s="7">
        <f>SUM('P&amp;L(q)'!P18:S18)</f>
        <v>-1222</v>
      </c>
      <c r="K18" s="7">
        <f>SUM('P&amp;L(q)'!$T18:W18)</f>
        <v>-832</v>
      </c>
      <c r="L18" s="7">
        <f>SUM('P&amp;L(q)'!$X18:AA18)</f>
        <v>-1094</v>
      </c>
      <c r="M18" s="7">
        <f>SUM('P&amp;L(q)'!$AB18:AE18)</f>
        <v>-1600</v>
      </c>
      <c r="N18" s="7">
        <f>SUM('P&amp;L(q)'!$AF18:AF18)</f>
        <v>-418</v>
      </c>
    </row>
    <row r="19" spans="2:29" s="10" customFormat="1" ht="12" customHeight="1" x14ac:dyDescent="0.2">
      <c r="B19" s="132" t="s">
        <v>118</v>
      </c>
      <c r="C19" s="133"/>
      <c r="D19" s="6"/>
      <c r="E19" s="6"/>
      <c r="F19" s="6"/>
      <c r="G19" s="6"/>
      <c r="H19" s="6">
        <f>SUM('P&amp;L(q)'!H19:K19)</f>
        <v>0</v>
      </c>
      <c r="I19" s="6">
        <f>SUM('P&amp;L(q)'!L19:O19)</f>
        <v>0</v>
      </c>
      <c r="J19" s="7">
        <f>SUM('P&amp;L(q)'!P19:S19)</f>
        <v>0</v>
      </c>
      <c r="K19" s="7">
        <f>SUM('P&amp;L(q)'!$T19:W19)</f>
        <v>0</v>
      </c>
      <c r="L19" s="7">
        <f>SUM('P&amp;L(q)'!$X19:AA19)</f>
        <v>0</v>
      </c>
      <c r="M19" s="7">
        <f>SUM('P&amp;L(q)'!$AB19:AE19)</f>
        <v>0</v>
      </c>
      <c r="N19" s="7">
        <f>SUM('P&amp;L(q)'!$AF19:AF19)</f>
        <v>0</v>
      </c>
      <c r="O19" s="3"/>
      <c r="P19" s="3"/>
      <c r="Q19" s="3"/>
      <c r="R19" s="3"/>
      <c r="S19" s="3"/>
      <c r="T19" s="3"/>
      <c r="U19" s="3"/>
      <c r="V19" s="3"/>
      <c r="W19" s="3"/>
      <c r="X19" s="3"/>
      <c r="Y19" s="3"/>
      <c r="Z19" s="3"/>
    </row>
    <row r="20" spans="2:29" s="10" customFormat="1" ht="12" customHeight="1" x14ac:dyDescent="0.2">
      <c r="B20" s="132" t="s">
        <v>119</v>
      </c>
      <c r="C20" s="133"/>
      <c r="D20" s="6"/>
      <c r="E20" s="6"/>
      <c r="F20" s="6"/>
      <c r="G20" s="6"/>
      <c r="H20" s="6">
        <f>SUM('P&amp;L(q)'!H20:K20)</f>
        <v>0</v>
      </c>
      <c r="I20" s="6">
        <f>SUM('P&amp;L(q)'!L20:O20)</f>
        <v>0</v>
      </c>
      <c r="J20" s="7">
        <f>SUM('P&amp;L(q)'!P20:S20)</f>
        <v>0</v>
      </c>
      <c r="K20" s="7">
        <f>SUM('P&amp;L(q)'!$T20:W20)</f>
        <v>0</v>
      </c>
      <c r="L20" s="7">
        <f>SUM('P&amp;L(q)'!$X20:AA20)</f>
        <v>0</v>
      </c>
      <c r="M20" s="7">
        <f>SUM('P&amp;L(q)'!$AB20:AE20)</f>
        <v>0</v>
      </c>
      <c r="N20" s="7">
        <f>SUM('P&amp;L(q)'!$AF20:AF20)</f>
        <v>0</v>
      </c>
      <c r="O20" s="3"/>
      <c r="P20" s="3"/>
      <c r="Q20" s="3"/>
      <c r="R20" s="3"/>
      <c r="S20" s="3"/>
      <c r="T20" s="3"/>
      <c r="U20" s="3"/>
      <c r="V20" s="3"/>
      <c r="W20" s="3"/>
      <c r="X20" s="3"/>
      <c r="AA20" s="3"/>
      <c r="AB20" s="3"/>
      <c r="AC20" s="3"/>
    </row>
    <row r="21" spans="2:29" ht="12" customHeight="1" x14ac:dyDescent="0.2">
      <c r="B21" s="131" t="s">
        <v>84</v>
      </c>
      <c r="C21" s="131"/>
      <c r="D21" s="39"/>
      <c r="E21" s="39"/>
      <c r="F21" s="39"/>
      <c r="G21" s="39"/>
      <c r="H21" s="39">
        <f t="shared" ref="H21:M21" si="15">SUM(H15:H16)+H19+H20</f>
        <v>25248</v>
      </c>
      <c r="I21" s="39">
        <f t="shared" si="15"/>
        <v>12209.963680000001</v>
      </c>
      <c r="J21" s="39">
        <f t="shared" si="15"/>
        <v>23968</v>
      </c>
      <c r="K21" s="39">
        <f t="shared" si="15"/>
        <v>-10364</v>
      </c>
      <c r="L21" s="39">
        <f t="shared" si="15"/>
        <v>1603</v>
      </c>
      <c r="M21" s="39">
        <f t="shared" si="15"/>
        <v>29893</v>
      </c>
      <c r="N21" s="39">
        <f t="shared" ref="N21" si="16">SUM(N15:N16)+N19+N20</f>
        <v>10007</v>
      </c>
    </row>
    <row r="22" spans="2:29" ht="12" customHeight="1" x14ac:dyDescent="0.2">
      <c r="B22" s="131" t="s">
        <v>120</v>
      </c>
      <c r="C22" s="131"/>
      <c r="D22" s="39"/>
      <c r="E22" s="39"/>
      <c r="F22" s="39"/>
      <c r="G22" s="39"/>
      <c r="H22" s="39">
        <f t="shared" ref="H22:J22" si="17">SUM(H23:H24)</f>
        <v>47035</v>
      </c>
      <c r="I22" s="39">
        <f t="shared" si="17"/>
        <v>42308</v>
      </c>
      <c r="J22" s="39">
        <f t="shared" si="17"/>
        <v>32641.253849999994</v>
      </c>
      <c r="K22" s="39">
        <f t="shared" ref="K22:L22" si="18">SUM(K23:K24)</f>
        <v>31956.000000000007</v>
      </c>
      <c r="L22" s="39">
        <f t="shared" si="18"/>
        <v>24410</v>
      </c>
      <c r="M22" s="39">
        <f t="shared" ref="M22:N22" si="19">SUM(M23:M24)</f>
        <v>9285</v>
      </c>
      <c r="N22" s="39">
        <f t="shared" si="19"/>
        <v>-845</v>
      </c>
      <c r="Y22" s="10"/>
      <c r="Z22" s="10"/>
    </row>
    <row r="23" spans="2:29" ht="12" customHeight="1" x14ac:dyDescent="0.2">
      <c r="B23" s="16"/>
      <c r="C23" s="17" t="s">
        <v>116</v>
      </c>
      <c r="D23" s="6"/>
      <c r="E23" s="6"/>
      <c r="F23" s="6"/>
      <c r="G23" s="6"/>
      <c r="H23" s="6">
        <f>SUM('P&amp;L(q)'!H23:K23)</f>
        <v>49691.568899999998</v>
      </c>
      <c r="I23" s="6">
        <f>SUM('P&amp;L(q)'!L23:O23)</f>
        <v>44454.705650000004</v>
      </c>
      <c r="J23" s="7">
        <f>SUM('P&amp;L(q)'!P23:S23)</f>
        <v>33983.253849999994</v>
      </c>
      <c r="K23" s="7">
        <f>SUM('P&amp;L(q)'!$T23:W23)</f>
        <v>34670.000000000007</v>
      </c>
      <c r="L23" s="7">
        <f>SUM('P&amp;L(q)'!$X23:AA23)</f>
        <v>32760</v>
      </c>
      <c r="M23" s="7">
        <f>SUM('P&amp;L(q)'!$AB23:AE23)</f>
        <v>14814</v>
      </c>
      <c r="N23" s="7">
        <f>SUM('P&amp;L(q)'!$AF23:AF23)</f>
        <v>119</v>
      </c>
    </row>
    <row r="24" spans="2:29" ht="12" customHeight="1" x14ac:dyDescent="0.2">
      <c r="B24" s="16"/>
      <c r="C24" s="17" t="s">
        <v>117</v>
      </c>
      <c r="D24" s="6"/>
      <c r="E24" s="6"/>
      <c r="F24" s="6"/>
      <c r="G24" s="6"/>
      <c r="H24" s="6">
        <f>SUM('P&amp;L(q)'!H24:K24)</f>
        <v>-2656.5688999999998</v>
      </c>
      <c r="I24" s="6">
        <f>SUM('P&amp;L(q)'!L24:O24)</f>
        <v>-2146.7056499999999</v>
      </c>
      <c r="J24" s="7">
        <f>SUM('P&amp;L(q)'!P24:S24)</f>
        <v>-1342</v>
      </c>
      <c r="K24" s="7">
        <f>SUM('P&amp;L(q)'!$T24:W24)</f>
        <v>-2714</v>
      </c>
      <c r="L24" s="7">
        <f>SUM('P&amp;L(q)'!$X24:AA24)</f>
        <v>-8350</v>
      </c>
      <c r="M24" s="7">
        <f>SUM('P&amp;L(q)'!$AB24:AE24)</f>
        <v>-5529</v>
      </c>
      <c r="N24" s="7">
        <f>SUM('P&amp;L(q)'!$AF24:AF24)</f>
        <v>-964</v>
      </c>
      <c r="AA24" s="10"/>
      <c r="AB24" s="10"/>
      <c r="AC24" s="10"/>
    </row>
    <row r="25" spans="2:29" s="10" customFormat="1" ht="12" customHeight="1" x14ac:dyDescent="0.2">
      <c r="B25" s="132" t="s">
        <v>121</v>
      </c>
      <c r="C25" s="133"/>
      <c r="D25" s="6"/>
      <c r="E25" s="6"/>
      <c r="F25" s="6"/>
      <c r="G25" s="6"/>
      <c r="H25" s="6">
        <f>SUM('P&amp;L(q)'!H25:K25)</f>
        <v>0</v>
      </c>
      <c r="I25" s="6">
        <f>SUM('P&amp;L(q)'!L25:O25)</f>
        <v>0</v>
      </c>
      <c r="J25" s="7">
        <f>SUM('P&amp;L(q)'!P25:S25)</f>
        <v>0</v>
      </c>
      <c r="K25" s="7">
        <f>SUM('P&amp;L(q)'!$T25:W25)</f>
        <v>0</v>
      </c>
      <c r="L25" s="7">
        <f>SUM('P&amp;L(q)'!$X25:AA25)</f>
        <v>0</v>
      </c>
      <c r="M25" s="7">
        <f>SUM('P&amp;L(q)'!$AB25:AE25)</f>
        <v>0</v>
      </c>
      <c r="N25" s="7">
        <f>SUM('P&amp;L(q)'!$AF25:AF25)</f>
        <v>0</v>
      </c>
      <c r="O25" s="3"/>
      <c r="P25" s="3"/>
      <c r="Q25" s="3"/>
      <c r="R25" s="3"/>
      <c r="S25" s="3"/>
      <c r="T25" s="3"/>
      <c r="U25" s="3"/>
      <c r="V25" s="3"/>
      <c r="W25" s="3"/>
      <c r="X25" s="3"/>
      <c r="Y25" s="3"/>
      <c r="Z25" s="3"/>
      <c r="AA25" s="3"/>
      <c r="AB25" s="3"/>
      <c r="AC25" s="3"/>
    </row>
    <row r="26" spans="2:29" ht="12" customHeight="1" x14ac:dyDescent="0.2">
      <c r="B26" s="131" t="s">
        <v>122</v>
      </c>
      <c r="C26" s="131"/>
      <c r="D26" s="39"/>
      <c r="E26" s="39"/>
      <c r="F26" s="39"/>
      <c r="G26" s="39"/>
      <c r="H26" s="39" cm="1">
        <f t="array" ref="H26">SUM(H21:H22+H25)</f>
        <v>72283</v>
      </c>
      <c r="I26" s="39" cm="1">
        <f t="array" ref="I26">SUM(I21:I22+I25)</f>
        <v>54517.963680000001</v>
      </c>
      <c r="J26" s="39" cm="1">
        <f t="array" ref="J26">SUM(J21:J22+J25)</f>
        <v>56609.253849999994</v>
      </c>
      <c r="K26" s="39" cm="1">
        <f t="array" ref="K26">SUM(K21:K22+K25)</f>
        <v>21592.000000000007</v>
      </c>
      <c r="L26" s="39" cm="1">
        <f t="array" ref="L26">SUM(L21:L22+L25)</f>
        <v>26013</v>
      </c>
      <c r="M26" s="39" cm="1">
        <f t="array" ref="M26">SUM(M21:M22+M25)</f>
        <v>39178</v>
      </c>
      <c r="N26" s="39" cm="1">
        <f t="array" ref="N26">SUM(N21:N22+N25)</f>
        <v>9162</v>
      </c>
    </row>
    <row r="27" spans="2:29" ht="12" customHeight="1" x14ac:dyDescent="0.2">
      <c r="B27" s="14"/>
      <c r="C27" s="15" t="s">
        <v>123</v>
      </c>
      <c r="D27" s="6"/>
      <c r="E27" s="6"/>
      <c r="F27" s="6"/>
      <c r="G27" s="6"/>
      <c r="H27" s="6">
        <f>SUM('P&amp;L(q)'!H27:K27)</f>
        <v>-1579</v>
      </c>
      <c r="I27" s="6">
        <f>SUM('P&amp;L(q)'!L27:O27)</f>
        <v>-2139</v>
      </c>
      <c r="J27" s="7">
        <f>SUM('P&amp;L(q)'!P27:S27)</f>
        <v>-2840</v>
      </c>
      <c r="K27" s="7">
        <f>SUM('P&amp;L(q)'!$T27:W27)</f>
        <v>-1421</v>
      </c>
      <c r="L27" s="7">
        <f>SUM('P&amp;L(q)'!$X27:AA27)</f>
        <v>-1258</v>
      </c>
      <c r="M27" s="7">
        <f>SUM('P&amp;L(q)'!$AB27:AE27)</f>
        <v>-2847</v>
      </c>
      <c r="N27" s="7">
        <f>SUM('P&amp;L(q)'!$AF27:AF27)</f>
        <v>-899</v>
      </c>
    </row>
    <row r="28" spans="2:29" ht="12" customHeight="1" x14ac:dyDescent="0.2">
      <c r="B28" s="14"/>
      <c r="C28" s="15" t="s">
        <v>124</v>
      </c>
      <c r="D28" s="6"/>
      <c r="E28" s="6"/>
      <c r="F28" s="6"/>
      <c r="G28" s="6"/>
      <c r="H28" s="6">
        <f>SUM('P&amp;L(q)'!H28:K28)</f>
        <v>-3381</v>
      </c>
      <c r="I28" s="6">
        <f>SUM('P&amp;L(q)'!L28:O28)</f>
        <v>1693</v>
      </c>
      <c r="J28" s="7">
        <f>SUM('P&amp;L(q)'!P28:S28)</f>
        <v>-2214</v>
      </c>
      <c r="K28" s="7">
        <f>SUM('P&amp;L(q)'!$T28:W28)</f>
        <v>-1735</v>
      </c>
      <c r="L28" s="7">
        <f>SUM('P&amp;L(q)'!$X28:AA28)</f>
        <v>838</v>
      </c>
      <c r="M28" s="7">
        <f>SUM('P&amp;L(q)'!$AB28:AE28)</f>
        <v>-1716</v>
      </c>
      <c r="N28" s="7">
        <f>SUM('P&amp;L(q)'!$AF28:AF28)</f>
        <v>-865</v>
      </c>
      <c r="AA28" s="10"/>
      <c r="AB28" s="10"/>
    </row>
    <row r="29" spans="2:29" ht="12" customHeight="1" x14ac:dyDescent="0.2">
      <c r="B29" s="131" t="s">
        <v>125</v>
      </c>
      <c r="C29" s="131"/>
      <c r="D29" s="39"/>
      <c r="E29" s="39"/>
      <c r="F29" s="39"/>
      <c r="G29" s="39"/>
      <c r="H29" s="39">
        <f t="shared" ref="H29:K29" si="20">SUM(H26:H28)</f>
        <v>67323</v>
      </c>
      <c r="I29" s="39">
        <f t="shared" si="20"/>
        <v>54071.963680000001</v>
      </c>
      <c r="J29" s="39">
        <f t="shared" si="20"/>
        <v>51555.253849999994</v>
      </c>
      <c r="K29" s="39">
        <f t="shared" si="20"/>
        <v>18436.000000000007</v>
      </c>
      <c r="L29" s="39">
        <f t="shared" ref="L29:M29" si="21">SUM(L26:L28)</f>
        <v>25593</v>
      </c>
      <c r="M29" s="39">
        <f t="shared" si="21"/>
        <v>34615</v>
      </c>
      <c r="N29" s="39">
        <f t="shared" ref="N29" si="22">SUM(N26:N28)</f>
        <v>7398</v>
      </c>
      <c r="AC29" s="10"/>
    </row>
    <row r="30" spans="2:29" s="10" customFormat="1" ht="12" customHeight="1" x14ac:dyDescent="0.2">
      <c r="B30" s="134" t="s">
        <v>126</v>
      </c>
      <c r="C30" s="135"/>
      <c r="D30" s="20"/>
      <c r="E30" s="20"/>
      <c r="F30" s="20"/>
      <c r="G30" s="20"/>
      <c r="H30" s="20"/>
      <c r="I30" s="20"/>
      <c r="J30" s="22"/>
      <c r="K30" s="22"/>
      <c r="L30" s="22"/>
      <c r="M30" s="22"/>
      <c r="N30" s="22"/>
      <c r="O30" s="3"/>
      <c r="P30" s="3"/>
      <c r="Q30" s="3"/>
      <c r="R30" s="3"/>
      <c r="S30" s="3"/>
      <c r="T30" s="3"/>
      <c r="U30" s="3"/>
      <c r="V30" s="3"/>
      <c r="W30" s="3"/>
      <c r="X30" s="3"/>
      <c r="Y30" s="3"/>
      <c r="Z30" s="3"/>
      <c r="AC30" s="3"/>
    </row>
    <row r="31" spans="2:29" ht="12" customHeight="1" x14ac:dyDescent="0.2">
      <c r="B31" s="14"/>
      <c r="C31" s="15" t="s">
        <v>127</v>
      </c>
      <c r="D31" s="6"/>
      <c r="E31" s="6"/>
      <c r="F31" s="6"/>
      <c r="G31" s="6"/>
      <c r="H31" s="6">
        <f>SUM('P&amp;L(q)'!H31:K31)</f>
        <v>0</v>
      </c>
      <c r="I31" s="6">
        <f>SUM('P&amp;L(q)'!L31:O31)</f>
        <v>0</v>
      </c>
      <c r="J31" s="7">
        <f>SUM('P&amp;L(q)'!P31:S31)</f>
        <v>0</v>
      </c>
      <c r="K31" s="7">
        <f>SUM('P&amp;L(q)'!$T31:W31)</f>
        <v>0</v>
      </c>
      <c r="L31" s="7">
        <f>SUM('P&amp;L(q)'!$X31:AA31)</f>
        <v>0</v>
      </c>
      <c r="M31" s="7">
        <f>SUM('P&amp;L(q)'!$AB31:AE31)</f>
        <v>0</v>
      </c>
      <c r="N31" s="7">
        <f>SUM('P&amp;L(q)'!$AF31:AF31)</f>
        <v>0</v>
      </c>
      <c r="AC31" s="10"/>
    </row>
    <row r="32" spans="2:29" s="10" customFormat="1" ht="12" customHeight="1" x14ac:dyDescent="0.2">
      <c r="B32" s="134" t="s">
        <v>128</v>
      </c>
      <c r="C32" s="135"/>
      <c r="D32" s="5"/>
      <c r="E32" s="5"/>
      <c r="F32" s="5"/>
      <c r="G32" s="5"/>
      <c r="H32" s="5"/>
      <c r="I32" s="5"/>
      <c r="J32" s="5"/>
      <c r="K32" s="5"/>
      <c r="L32" s="5"/>
      <c r="M32" s="5"/>
      <c r="N32" s="5"/>
      <c r="O32" s="3"/>
      <c r="P32" s="3"/>
      <c r="Q32" s="3"/>
      <c r="R32" s="3"/>
      <c r="S32" s="3"/>
      <c r="T32" s="3"/>
      <c r="U32" s="3"/>
      <c r="V32" s="3"/>
      <c r="W32" s="3"/>
      <c r="X32" s="3"/>
      <c r="Y32" s="3"/>
      <c r="Z32" s="3"/>
      <c r="AA32" s="3"/>
      <c r="AB32" s="3"/>
      <c r="AC32" s="3"/>
    </row>
    <row r="33" spans="2:14" ht="12" customHeight="1" x14ac:dyDescent="0.2">
      <c r="B33" s="131" t="s">
        <v>86</v>
      </c>
      <c r="C33" s="131"/>
      <c r="D33" s="39"/>
      <c r="E33" s="39"/>
      <c r="F33" s="39"/>
      <c r="G33" s="39"/>
      <c r="H33" s="39">
        <f t="shared" ref="H33:K33" si="23">H29+H31</f>
        <v>67323</v>
      </c>
      <c r="I33" s="39">
        <f t="shared" si="23"/>
        <v>54071.963680000001</v>
      </c>
      <c r="J33" s="39">
        <f t="shared" si="23"/>
        <v>51555.253849999994</v>
      </c>
      <c r="K33" s="39">
        <f t="shared" si="23"/>
        <v>18436.000000000007</v>
      </c>
      <c r="L33" s="39">
        <f t="shared" ref="L33:M33" si="24">L29+L31</f>
        <v>25593</v>
      </c>
      <c r="M33" s="39">
        <f t="shared" si="24"/>
        <v>34615</v>
      </c>
      <c r="N33" s="39">
        <f t="shared" ref="N33" si="25">N29+N31</f>
        <v>7398</v>
      </c>
    </row>
    <row r="34" spans="2:14" ht="12" customHeight="1" x14ac:dyDescent="0.2">
      <c r="B34" s="134"/>
      <c r="C34" s="135"/>
    </row>
    <row r="35" spans="2:14" ht="12" customHeight="1" x14ac:dyDescent="0.2">
      <c r="B35" s="131" t="s">
        <v>84</v>
      </c>
      <c r="C35" s="131"/>
      <c r="H35" s="39">
        <f t="shared" ref="H35:K35" si="26">H21</f>
        <v>25248</v>
      </c>
      <c r="I35" s="39">
        <f t="shared" si="26"/>
        <v>12209.963680000001</v>
      </c>
      <c r="J35" s="39">
        <f t="shared" si="26"/>
        <v>23968</v>
      </c>
      <c r="K35" s="39">
        <f t="shared" si="26"/>
        <v>-10364</v>
      </c>
      <c r="L35" s="39">
        <f t="shared" ref="L35:M35" si="27">L21</f>
        <v>1603</v>
      </c>
      <c r="M35" s="39">
        <f t="shared" si="27"/>
        <v>29893</v>
      </c>
      <c r="N35" s="39">
        <f t="shared" ref="N35" si="28">N21</f>
        <v>10007</v>
      </c>
    </row>
    <row r="36" spans="2:14" ht="12" customHeight="1" x14ac:dyDescent="0.2">
      <c r="B36" s="96"/>
      <c r="C36" s="97" t="s">
        <v>129</v>
      </c>
      <c r="H36" s="6">
        <f>SUM('P&amp;L(q)'!H36:K36)</f>
        <v>14645</v>
      </c>
      <c r="I36" s="6">
        <f>SUM('P&amp;L(q)'!L36:O36)</f>
        <v>15768</v>
      </c>
      <c r="J36" s="7">
        <f>SUM('P&amp;L(q)'!P36:S36)</f>
        <v>17672</v>
      </c>
      <c r="K36" s="7">
        <f>SUM('P&amp;L(q)'!$T36:W36)</f>
        <v>19295</v>
      </c>
      <c r="L36" s="7">
        <f>SUM('P&amp;L(q)'!$X36:AA36)</f>
        <v>25479</v>
      </c>
      <c r="M36" s="7">
        <f>SUM('P&amp;L(q)'!$AB36:AE36)</f>
        <v>24924</v>
      </c>
      <c r="N36" s="7">
        <f>SUM('P&amp;L(q)'!$AF36:AF36)</f>
        <v>5506</v>
      </c>
    </row>
    <row r="37" spans="2:14" ht="12" customHeight="1" x14ac:dyDescent="0.2">
      <c r="B37" s="131" t="s">
        <v>0</v>
      </c>
      <c r="C37" s="131"/>
      <c r="H37" s="39">
        <f>SUM(H35:H36)</f>
        <v>39893</v>
      </c>
      <c r="I37" s="39">
        <f t="shared" ref="I37:K37" si="29">SUM(I35:I36)</f>
        <v>27977.963680000001</v>
      </c>
      <c r="J37" s="39">
        <f t="shared" si="29"/>
        <v>41640</v>
      </c>
      <c r="K37" s="39">
        <f t="shared" si="29"/>
        <v>8931</v>
      </c>
      <c r="L37" s="39">
        <f t="shared" ref="L37:M37" si="30">SUM(L35:L36)</f>
        <v>27082</v>
      </c>
      <c r="M37" s="39">
        <f t="shared" si="30"/>
        <v>54817</v>
      </c>
      <c r="N37" s="39">
        <f t="shared" ref="N37" si="31">SUM(N35:N36)</f>
        <v>15513</v>
      </c>
    </row>
    <row r="38" spans="2:14" ht="12" customHeight="1" x14ac:dyDescent="0.2">
      <c r="B38" s="96" t="s">
        <v>19</v>
      </c>
      <c r="C38" s="97"/>
      <c r="H38" s="99">
        <f t="shared" ref="H38:K38" si="32">H37/H6</f>
        <v>0.1502532908984765</v>
      </c>
      <c r="I38" s="99">
        <f t="shared" si="32"/>
        <v>0.1063934397852202</v>
      </c>
      <c r="J38" s="99">
        <f t="shared" si="32"/>
        <v>0.1178188238489746</v>
      </c>
      <c r="K38" s="99">
        <f t="shared" si="32"/>
        <v>3.1615726089080518E-2</v>
      </c>
      <c r="L38" s="99">
        <f t="shared" ref="L38:M38" si="33">L37/L6</f>
        <v>6.5751522273261406E-2</v>
      </c>
      <c r="M38" s="99">
        <f t="shared" si="33"/>
        <v>0.11439822862950434</v>
      </c>
      <c r="N38" s="99">
        <f t="shared" ref="N38" si="34">N37/N6</f>
        <v>0.12093643294822022</v>
      </c>
    </row>
    <row r="39" spans="2:14" ht="12" hidden="1" customHeight="1" x14ac:dyDescent="0.2">
      <c r="B39" s="96"/>
      <c r="C39" s="97" t="s">
        <v>20</v>
      </c>
      <c r="H39" s="5"/>
      <c r="I39" s="5"/>
      <c r="J39" s="5"/>
      <c r="K39" s="5"/>
      <c r="L39" s="5"/>
      <c r="M39" s="5"/>
      <c r="N39" s="5"/>
    </row>
    <row r="40" spans="2:14" ht="12" customHeight="1" x14ac:dyDescent="0.2">
      <c r="B40" s="1"/>
      <c r="C40" s="2"/>
    </row>
    <row r="41" spans="2:14" ht="12" customHeight="1" x14ac:dyDescent="0.2">
      <c r="B41" s="1"/>
      <c r="C41" s="2"/>
    </row>
    <row r="42" spans="2:14" ht="12" customHeight="1" x14ac:dyDescent="0.2">
      <c r="B42" s="1"/>
      <c r="C42" s="2"/>
    </row>
    <row r="43" spans="2:14" ht="12" customHeight="1" x14ac:dyDescent="0.2">
      <c r="B43" s="134" t="s">
        <v>130</v>
      </c>
      <c r="C43" s="135"/>
      <c r="D43" s="9"/>
      <c r="E43" s="9"/>
      <c r="F43" s="9"/>
      <c r="G43" s="9"/>
      <c r="H43" s="9"/>
      <c r="I43" s="9"/>
      <c r="J43" s="9"/>
      <c r="K43" s="9"/>
      <c r="L43" s="9"/>
      <c r="M43" s="9"/>
      <c r="N43" s="9"/>
    </row>
    <row r="44" spans="2:14" ht="12" customHeight="1" x14ac:dyDescent="0.2">
      <c r="B44" s="131" t="s">
        <v>131</v>
      </c>
      <c r="C44" s="131"/>
      <c r="D44" s="39"/>
      <c r="E44" s="39"/>
      <c r="F44" s="39"/>
      <c r="G44" s="39"/>
      <c r="H44" s="39">
        <f t="shared" ref="H44:K44" si="35">SUM(H46:H49)+SUM(H51:H53)</f>
        <v>1344</v>
      </c>
      <c r="I44" s="39">
        <f t="shared" si="35"/>
        <v>-468</v>
      </c>
      <c r="J44" s="39">
        <f t="shared" si="35"/>
        <v>-780</v>
      </c>
      <c r="K44" s="39">
        <f t="shared" si="35"/>
        <v>791</v>
      </c>
      <c r="L44" s="39">
        <f t="shared" ref="L44:M44" si="36">SUM(L46:L49)+SUM(L51:L53)</f>
        <v>442</v>
      </c>
      <c r="M44" s="39">
        <f t="shared" si="36"/>
        <v>57</v>
      </c>
      <c r="N44" s="39">
        <f t="shared" ref="N44" si="37">SUM(N46:N49)+SUM(N51:N53)</f>
        <v>282</v>
      </c>
    </row>
    <row r="45" spans="2:14" ht="12" customHeight="1" x14ac:dyDescent="0.2">
      <c r="B45" s="18"/>
      <c r="C45" s="19" t="s">
        <v>132</v>
      </c>
      <c r="D45" s="6"/>
      <c r="E45" s="6"/>
      <c r="F45" s="6"/>
      <c r="G45" s="6"/>
      <c r="H45" s="9">
        <v>0</v>
      </c>
      <c r="I45" s="9">
        <v>0</v>
      </c>
      <c r="J45" s="9">
        <v>0</v>
      </c>
      <c r="K45" s="9"/>
      <c r="L45" s="9"/>
      <c r="M45" s="7">
        <f>SUM('P&amp;L(q)'!$AB45:AE45)</f>
        <v>0</v>
      </c>
      <c r="N45" s="9"/>
    </row>
    <row r="46" spans="2:14" ht="12" customHeight="1" x14ac:dyDescent="0.2">
      <c r="B46" s="14"/>
      <c r="C46" s="15" t="s">
        <v>133</v>
      </c>
      <c r="D46" s="6"/>
      <c r="E46" s="6"/>
      <c r="F46" s="6"/>
      <c r="G46" s="6"/>
      <c r="H46" s="6">
        <f>SUM('P&amp;L(q)'!H46:K46)</f>
        <v>0</v>
      </c>
      <c r="I46" s="6">
        <f>SUM('P&amp;L(q)'!L46:O46)</f>
        <v>0</v>
      </c>
      <c r="J46" s="7">
        <f>SUM('P&amp;L(q)'!P46:S46)</f>
        <v>0</v>
      </c>
      <c r="K46" s="7">
        <f>SUM('P&amp;L(q)'!$T46:W46)</f>
        <v>0</v>
      </c>
      <c r="L46" s="7">
        <f>SUM('P&amp;L(q)'!$X46:AA46)</f>
        <v>0</v>
      </c>
      <c r="M46" s="7">
        <f>SUM('P&amp;L(q)'!$AB46:AE46)</f>
        <v>0</v>
      </c>
      <c r="N46" s="7">
        <f>SUM('P&amp;L(q)'!$AF46:AF46)</f>
        <v>0</v>
      </c>
    </row>
    <row r="47" spans="2:14" ht="12" customHeight="1" x14ac:dyDescent="0.2">
      <c r="B47" s="14"/>
      <c r="C47" s="15" t="s">
        <v>134</v>
      </c>
      <c r="D47" s="6"/>
      <c r="E47" s="6"/>
      <c r="F47" s="6"/>
      <c r="G47" s="6"/>
      <c r="H47" s="6">
        <f>SUM('P&amp;L(q)'!H47:K47)</f>
        <v>0</v>
      </c>
      <c r="I47" s="6">
        <f>SUM('P&amp;L(q)'!L47:O47)</f>
        <v>0</v>
      </c>
      <c r="J47" s="7">
        <f>SUM('P&amp;L(q)'!P47:S47)</f>
        <v>0</v>
      </c>
      <c r="K47" s="7">
        <f>SUM('P&amp;L(q)'!$T47:W47)</f>
        <v>0</v>
      </c>
      <c r="L47" s="7">
        <f>SUM('P&amp;L(q)'!$X47:AA47)</f>
        <v>0</v>
      </c>
      <c r="M47" s="7">
        <f>SUM('P&amp;L(q)'!$AB47:AE47)</f>
        <v>0</v>
      </c>
      <c r="N47" s="7">
        <f>SUM('P&amp;L(q)'!$AF47:AF47)</f>
        <v>0</v>
      </c>
    </row>
    <row r="48" spans="2:14" ht="12" customHeight="1" x14ac:dyDescent="0.2">
      <c r="B48" s="14"/>
      <c r="C48" s="15" t="s">
        <v>135</v>
      </c>
      <c r="D48" s="6"/>
      <c r="E48" s="6"/>
      <c r="F48" s="6"/>
      <c r="G48" s="6"/>
      <c r="H48" s="6">
        <f>SUM('P&amp;L(q)'!H48:K48)</f>
        <v>1595</v>
      </c>
      <c r="I48" s="6">
        <f>SUM('P&amp;L(q)'!L48:O48)</f>
        <v>-362</v>
      </c>
      <c r="J48" s="7">
        <f>SUM('P&amp;L(q)'!P48:S48)</f>
        <v>-676</v>
      </c>
      <c r="K48" s="7">
        <f>SUM('P&amp;L(q)'!$T48:W48)</f>
        <v>627</v>
      </c>
      <c r="L48" s="7">
        <f>SUM('P&amp;L(q)'!$X48:AA48)</f>
        <v>-255</v>
      </c>
      <c r="M48" s="7">
        <f>SUM('P&amp;L(q)'!$AB48:AE48)</f>
        <v>56</v>
      </c>
      <c r="N48" s="7">
        <f>SUM('P&amp;L(q)'!$AF48:AF48)</f>
        <v>282</v>
      </c>
    </row>
    <row r="49" spans="2:14" ht="12" customHeight="1" x14ac:dyDescent="0.2">
      <c r="B49" s="14"/>
      <c r="C49" s="15" t="s">
        <v>136</v>
      </c>
      <c r="D49" s="6"/>
      <c r="E49" s="6"/>
      <c r="F49" s="6"/>
      <c r="G49" s="6"/>
      <c r="H49" s="6">
        <f>SUM('P&amp;L(q)'!H49:K49)</f>
        <v>0</v>
      </c>
      <c r="I49" s="6">
        <f>SUM('P&amp;L(q)'!L49:O49)</f>
        <v>0</v>
      </c>
      <c r="J49" s="7">
        <f>SUM('P&amp;L(q)'!P49:S49)</f>
        <v>0</v>
      </c>
      <c r="K49" s="7">
        <f>SUM('P&amp;L(q)'!$T49:W49)</f>
        <v>0</v>
      </c>
      <c r="L49" s="7">
        <f>SUM('P&amp;L(q)'!$X49:AA49)</f>
        <v>0</v>
      </c>
      <c r="M49" s="7">
        <f>SUM('P&amp;L(q)'!$AB49:AE49)</f>
        <v>0</v>
      </c>
      <c r="N49" s="7">
        <f>SUM('P&amp;L(q)'!$AF49:AF49)</f>
        <v>0</v>
      </c>
    </row>
    <row r="50" spans="2:14" ht="12" customHeight="1" x14ac:dyDescent="0.2">
      <c r="B50" s="14"/>
      <c r="C50" s="19" t="s">
        <v>137</v>
      </c>
      <c r="D50" s="5"/>
      <c r="E50" s="5"/>
      <c r="F50" s="5"/>
      <c r="G50" s="5"/>
      <c r="H50" s="5"/>
      <c r="I50" s="5"/>
      <c r="J50" s="5"/>
      <c r="K50" s="5"/>
      <c r="L50" s="5"/>
      <c r="M50" s="7">
        <f>SUM('P&amp;L(q)'!$AB50:AE50)</f>
        <v>0</v>
      </c>
      <c r="N50" s="7">
        <f>SUM('P&amp;L(q)'!$AF50:AF50)</f>
        <v>0</v>
      </c>
    </row>
    <row r="51" spans="2:14" ht="12" customHeight="1" x14ac:dyDescent="0.2">
      <c r="B51" s="14"/>
      <c r="C51" s="15" t="s">
        <v>138</v>
      </c>
      <c r="D51" s="6"/>
      <c r="E51" s="6"/>
      <c r="F51" s="6"/>
      <c r="G51" s="6"/>
      <c r="H51" s="6">
        <f>SUM('P&amp;L(q)'!H51:K51)</f>
        <v>-251</v>
      </c>
      <c r="I51" s="6">
        <f>SUM('P&amp;L(q)'!L51:O51)</f>
        <v>-106</v>
      </c>
      <c r="J51" s="7">
        <f>SUM('P&amp;L(q)'!P51:S51)</f>
        <v>-104</v>
      </c>
      <c r="K51" s="7">
        <f>SUM('P&amp;L(q)'!$T51:W51)</f>
        <v>164</v>
      </c>
      <c r="L51" s="7">
        <f>SUM('P&amp;L(q)'!$X51:AA51)</f>
        <v>697</v>
      </c>
      <c r="M51" s="7">
        <f>SUM('P&amp;L(q)'!$AB51:AE51)</f>
        <v>1</v>
      </c>
      <c r="N51" s="7">
        <f>SUM('P&amp;L(q)'!$AF51:AF51)</f>
        <v>0</v>
      </c>
    </row>
    <row r="52" spans="2:14" ht="12" customHeight="1" x14ac:dyDescent="0.2">
      <c r="B52" s="14"/>
      <c r="C52" s="15" t="s">
        <v>139</v>
      </c>
      <c r="D52" s="6"/>
      <c r="E52" s="6"/>
      <c r="F52" s="6"/>
      <c r="G52" s="6"/>
      <c r="H52" s="6">
        <f>SUM('P&amp;L(q)'!H52:K52)</f>
        <v>0</v>
      </c>
      <c r="I52" s="6">
        <f>SUM('P&amp;L(q)'!L52:O52)</f>
        <v>0</v>
      </c>
      <c r="J52" s="7">
        <f>SUM('P&amp;L(q)'!P52:S52)</f>
        <v>0</v>
      </c>
      <c r="K52" s="7">
        <f>SUM('P&amp;L(q)'!$T52:W52)</f>
        <v>0</v>
      </c>
      <c r="L52" s="7">
        <f>SUM('P&amp;L(q)'!$X52:AA52)</f>
        <v>0</v>
      </c>
      <c r="M52" s="7">
        <f>SUM('P&amp;L(q)'!$AB52:AE52)</f>
        <v>0</v>
      </c>
      <c r="N52" s="7">
        <f>SUM('P&amp;L(q)'!$AF52:AF52)</f>
        <v>0</v>
      </c>
    </row>
    <row r="53" spans="2:14" ht="12" customHeight="1" x14ac:dyDescent="0.2">
      <c r="B53" s="14"/>
      <c r="C53" s="15" t="s">
        <v>140</v>
      </c>
      <c r="D53" s="6"/>
      <c r="E53" s="6"/>
      <c r="F53" s="6"/>
      <c r="G53" s="6"/>
      <c r="H53" s="6">
        <f>SUM('P&amp;L(q)'!H53:K53)</f>
        <v>0</v>
      </c>
      <c r="I53" s="6">
        <f>SUM('P&amp;L(q)'!L53:O53)</f>
        <v>0</v>
      </c>
      <c r="J53" s="7">
        <f>SUM('P&amp;L(q)'!P53:S53)</f>
        <v>0</v>
      </c>
      <c r="K53" s="7">
        <f>SUM('P&amp;L(q)'!$T53:W53)</f>
        <v>0</v>
      </c>
      <c r="L53" s="7">
        <f>SUM('P&amp;L(q)'!$X53:AA53)</f>
        <v>0</v>
      </c>
      <c r="M53" s="7">
        <f>SUM('P&amp;L(q)'!$AB53:AE53)</f>
        <v>0</v>
      </c>
      <c r="N53" s="7">
        <f>SUM('P&amp;L(q)'!$AF53:AF53)</f>
        <v>0</v>
      </c>
    </row>
    <row r="54" spans="2:14" ht="12" customHeight="1" x14ac:dyDescent="0.2">
      <c r="B54" s="131" t="s">
        <v>141</v>
      </c>
      <c r="C54" s="131"/>
      <c r="D54" s="39"/>
      <c r="E54" s="39"/>
      <c r="F54" s="39"/>
      <c r="G54" s="39"/>
      <c r="H54" s="39">
        <f t="shared" ref="H54:M54" si="38">H33+H44</f>
        <v>68667</v>
      </c>
      <c r="I54" s="39">
        <f t="shared" si="38"/>
        <v>53603.963680000001</v>
      </c>
      <c r="J54" s="39">
        <f t="shared" si="38"/>
        <v>50775.253849999994</v>
      </c>
      <c r="K54" s="39">
        <f t="shared" si="38"/>
        <v>19227.000000000007</v>
      </c>
      <c r="L54" s="39">
        <f t="shared" si="38"/>
        <v>26035</v>
      </c>
      <c r="M54" s="39">
        <f t="shared" si="38"/>
        <v>34672</v>
      </c>
      <c r="N54" s="39">
        <f t="shared" ref="N54" si="39">N33+N44</f>
        <v>7680</v>
      </c>
    </row>
    <row r="55" spans="2:14" ht="12" customHeight="1" x14ac:dyDescent="0.2">
      <c r="B55" s="131" t="s">
        <v>142</v>
      </c>
      <c r="C55" s="131"/>
      <c r="D55" s="39"/>
      <c r="E55" s="39"/>
      <c r="F55" s="39"/>
      <c r="G55" s="39"/>
      <c r="H55" s="39">
        <f t="shared" ref="H55:J55" si="40">SUM(H56:H57)</f>
        <v>67323</v>
      </c>
      <c r="I55" s="39">
        <f t="shared" si="40"/>
        <v>54072</v>
      </c>
      <c r="J55" s="39">
        <f t="shared" si="40"/>
        <v>51555</v>
      </c>
      <c r="K55" s="39">
        <f t="shared" ref="K55:L55" si="41">SUM(K56:K57)</f>
        <v>18436</v>
      </c>
      <c r="L55" s="39">
        <f t="shared" si="41"/>
        <v>25593</v>
      </c>
      <c r="M55" s="39">
        <f t="shared" ref="M55:N55" si="42">SUM(M56:M57)</f>
        <v>34615</v>
      </c>
      <c r="N55" s="39">
        <f t="shared" si="42"/>
        <v>7398</v>
      </c>
    </row>
    <row r="56" spans="2:14" ht="12" customHeight="1" x14ac:dyDescent="0.2">
      <c r="B56" s="14"/>
      <c r="C56" s="15" t="s">
        <v>143</v>
      </c>
      <c r="D56" s="6"/>
      <c r="E56" s="6"/>
      <c r="F56" s="6"/>
      <c r="G56" s="6"/>
      <c r="H56" s="6">
        <f>SUM('P&amp;L(q)'!H56:K56)</f>
        <v>67323</v>
      </c>
      <c r="I56" s="6">
        <f>SUM('P&amp;L(q)'!L56:O56)</f>
        <v>54072</v>
      </c>
      <c r="J56" s="7">
        <f>SUM('P&amp;L(q)'!P56:S56)</f>
        <v>51555</v>
      </c>
      <c r="K56" s="7">
        <f>SUM('P&amp;L(q)'!$T56:W56)</f>
        <v>18436</v>
      </c>
      <c r="L56" s="7">
        <f>SUM('P&amp;L(q)'!$X56:AA56)</f>
        <v>25593</v>
      </c>
      <c r="M56" s="7">
        <f>SUM('P&amp;L(q)'!$AB56:AE56)</f>
        <v>34615</v>
      </c>
      <c r="N56" s="7">
        <f>SUM('P&amp;L(q)'!$AF56:AF56)</f>
        <v>7398</v>
      </c>
    </row>
    <row r="57" spans="2:14" ht="12" customHeight="1" x14ac:dyDescent="0.2">
      <c r="B57" s="14"/>
      <c r="C57" s="15" t="s">
        <v>144</v>
      </c>
      <c r="D57" s="6"/>
      <c r="E57" s="6"/>
      <c r="F57" s="6"/>
      <c r="G57" s="6"/>
      <c r="H57" s="6">
        <f>SUM('P&amp;L(q)'!H57:K57)</f>
        <v>0</v>
      </c>
      <c r="I57" s="6">
        <f>SUM('P&amp;L(q)'!L57:O57)</f>
        <v>0</v>
      </c>
      <c r="J57" s="7">
        <f>SUM('P&amp;L(q)'!P57:S57)</f>
        <v>0</v>
      </c>
      <c r="K57" s="7">
        <f>SUM('P&amp;L(q)'!$T57:W57)</f>
        <v>0</v>
      </c>
      <c r="L57" s="7">
        <f>SUM('P&amp;L(q)'!$X57:AA57)</f>
        <v>0</v>
      </c>
      <c r="M57" s="7">
        <f>SUM('P&amp;L(q)'!$AB57:AE57)</f>
        <v>0</v>
      </c>
      <c r="N57" s="7">
        <f>SUM('P&amp;L(q)'!$AF57:AF57)</f>
        <v>0</v>
      </c>
    </row>
    <row r="58" spans="2:14" ht="12" customHeight="1" x14ac:dyDescent="0.2">
      <c r="B58" s="131" t="s">
        <v>145</v>
      </c>
      <c r="C58" s="131"/>
      <c r="D58" s="39"/>
      <c r="E58" s="39"/>
      <c r="F58" s="39"/>
      <c r="G58" s="39"/>
      <c r="H58" s="39">
        <f t="shared" ref="H58:K58" si="43">SUM(H59:H60)</f>
        <v>68667</v>
      </c>
      <c r="I58" s="39">
        <f t="shared" si="43"/>
        <v>53604</v>
      </c>
      <c r="J58" s="39">
        <f t="shared" si="43"/>
        <v>50775</v>
      </c>
      <c r="K58" s="39">
        <f t="shared" si="43"/>
        <v>19227</v>
      </c>
      <c r="L58" s="39">
        <f t="shared" ref="L58:M58" si="44">SUM(L59:L60)</f>
        <v>26035</v>
      </c>
      <c r="M58" s="39">
        <f t="shared" si="44"/>
        <v>34672</v>
      </c>
      <c r="N58" s="39">
        <f t="shared" ref="N58" si="45">SUM(N59:N60)</f>
        <v>7680</v>
      </c>
    </row>
    <row r="59" spans="2:14" ht="12" customHeight="1" x14ac:dyDescent="0.2">
      <c r="B59" s="14"/>
      <c r="C59" s="15" t="s">
        <v>143</v>
      </c>
      <c r="D59" s="6"/>
      <c r="E59" s="6"/>
      <c r="F59" s="6"/>
      <c r="G59" s="6"/>
      <c r="H59" s="6">
        <f>SUM('P&amp;L(q)'!H59:K59)</f>
        <v>68667</v>
      </c>
      <c r="I59" s="6">
        <f>SUM('P&amp;L(q)'!L59:O59)</f>
        <v>53604</v>
      </c>
      <c r="J59" s="7">
        <f>SUM('P&amp;L(q)'!P59:S59)</f>
        <v>50775</v>
      </c>
      <c r="K59" s="7">
        <f>SUM('P&amp;L(q)'!$T59:W59)</f>
        <v>19227</v>
      </c>
      <c r="L59" s="7">
        <f>SUM('P&amp;L(q)'!$X59:AA59)</f>
        <v>26035</v>
      </c>
      <c r="M59" s="7">
        <f>SUM('P&amp;L(q)'!$AB59:AE59)</f>
        <v>34672</v>
      </c>
      <c r="N59" s="7">
        <f>SUM('P&amp;L(q)'!$AF59:AF59)</f>
        <v>7680</v>
      </c>
    </row>
    <row r="60" spans="2:14" ht="12" customHeight="1" x14ac:dyDescent="0.2">
      <c r="B60" s="14"/>
      <c r="C60" s="15" t="s">
        <v>144</v>
      </c>
      <c r="D60" s="6"/>
      <c r="E60" s="6"/>
      <c r="F60" s="6"/>
      <c r="G60" s="6"/>
      <c r="H60" s="6">
        <f>SUM('P&amp;L(q)'!H60:K60)</f>
        <v>0</v>
      </c>
      <c r="I60" s="6">
        <f>SUM('P&amp;L(q)'!L60:O60)</f>
        <v>0</v>
      </c>
      <c r="J60" s="7">
        <f>SUM('P&amp;L(q)'!P60:S60)</f>
        <v>0</v>
      </c>
      <c r="K60" s="7">
        <f>SUM('P&amp;L(q)'!$T60:W60)</f>
        <v>0</v>
      </c>
      <c r="L60" s="7">
        <f>SUM('P&amp;L(q)'!$X60:AA60)</f>
        <v>0</v>
      </c>
      <c r="M60" s="7">
        <f>SUM('P&amp;L(q)'!$AB60:AE60)</f>
        <v>0</v>
      </c>
      <c r="N60" s="7">
        <f>SUM('P&amp;L(q)'!$AF60:AF60)</f>
        <v>0</v>
      </c>
    </row>
    <row r="61" spans="2:14" ht="12" customHeight="1" x14ac:dyDescent="0.2">
      <c r="B61" s="1"/>
      <c r="C61" s="2"/>
    </row>
    <row r="62" spans="2:14" ht="12" customHeight="1" x14ac:dyDescent="0.2">
      <c r="B62" s="1"/>
      <c r="C62" s="2"/>
    </row>
    <row r="63" spans="2:14" ht="12" customHeight="1" x14ac:dyDescent="0.2">
      <c r="B63" s="1"/>
      <c r="C63" s="2"/>
    </row>
    <row r="64" spans="2:14" ht="12" hidden="1" customHeight="1" outlineLevel="1" x14ac:dyDescent="0.2">
      <c r="B64" s="1"/>
      <c r="C64" s="2" t="s">
        <v>282</v>
      </c>
      <c r="H64" s="3">
        <v>33050307.846575342</v>
      </c>
      <c r="I64" s="3">
        <v>32853721.175342526</v>
      </c>
      <c r="J64" s="3">
        <v>32804906.960000001</v>
      </c>
      <c r="K64" s="3">
        <v>32778619.232876711</v>
      </c>
      <c r="L64" s="3">
        <v>32670559.391780823</v>
      </c>
      <c r="M64" s="3">
        <v>32647073</v>
      </c>
      <c r="N64" s="3">
        <v>32647073</v>
      </c>
    </row>
    <row r="65" spans="3:14" ht="12" hidden="1" customHeight="1" outlineLevel="1" x14ac:dyDescent="0.2">
      <c r="C65" s="11" t="s">
        <v>280</v>
      </c>
      <c r="H65" s="93">
        <f>H56/H64*1000</f>
        <v>2.0369855649310082</v>
      </c>
      <c r="I65" s="93">
        <f t="shared" ref="I65:N65" si="46">I56/I64*1000</f>
        <v>1.6458409600365842</v>
      </c>
      <c r="J65" s="93">
        <f t="shared" si="46"/>
        <v>1.5715636707295815</v>
      </c>
      <c r="K65" s="93">
        <f t="shared" si="46"/>
        <v>0.56243979860838156</v>
      </c>
      <c r="L65" s="93">
        <f t="shared" si="46"/>
        <v>0.78336583384117453</v>
      </c>
      <c r="M65" s="93">
        <f t="shared" si="46"/>
        <v>1.0602788188699184</v>
      </c>
      <c r="N65" s="93">
        <f t="shared" si="46"/>
        <v>0.22660530700562345</v>
      </c>
    </row>
    <row r="66" spans="3:14" ht="12" hidden="1" customHeight="1" outlineLevel="1" x14ac:dyDescent="0.2"/>
    <row r="67" spans="3:14" ht="12" hidden="1" customHeight="1" outlineLevel="1" x14ac:dyDescent="0.2">
      <c r="C67" s="2" t="s">
        <v>282</v>
      </c>
      <c r="H67" s="3">
        <v>33050307.846575342</v>
      </c>
      <c r="I67" s="3">
        <v>32853721.175342526</v>
      </c>
      <c r="J67" s="3">
        <v>32804906.960000001</v>
      </c>
      <c r="K67" s="3">
        <f>K64</f>
        <v>32778619.232876711</v>
      </c>
      <c r="L67" s="3">
        <f>L64</f>
        <v>32670559.391780823</v>
      </c>
      <c r="M67" s="3">
        <f>M64</f>
        <v>32647073</v>
      </c>
      <c r="N67" s="3">
        <f>N64</f>
        <v>32647073</v>
      </c>
    </row>
    <row r="68" spans="3:14" ht="12" customHeight="1" collapsed="1" x14ac:dyDescent="0.2"/>
  </sheetData>
  <mergeCells count="26">
    <mergeCell ref="B20:C20"/>
    <mergeCell ref="B21:C21"/>
    <mergeCell ref="B22:C22"/>
    <mergeCell ref="B25:C25"/>
    <mergeCell ref="B3:C4"/>
    <mergeCell ref="B5:C5"/>
    <mergeCell ref="B6:C6"/>
    <mergeCell ref="B9:C9"/>
    <mergeCell ref="B12:C12"/>
    <mergeCell ref="B15:C15"/>
    <mergeCell ref="H3:N3"/>
    <mergeCell ref="B58:C58"/>
    <mergeCell ref="B35:C35"/>
    <mergeCell ref="B37:C37"/>
    <mergeCell ref="B43:C43"/>
    <mergeCell ref="B44:C44"/>
    <mergeCell ref="B54:C54"/>
    <mergeCell ref="B55:C55"/>
    <mergeCell ref="B34:C34"/>
    <mergeCell ref="B16:C16"/>
    <mergeCell ref="B19:C19"/>
    <mergeCell ref="B26:C26"/>
    <mergeCell ref="B29:C29"/>
    <mergeCell ref="B30:C30"/>
    <mergeCell ref="B32:C32"/>
    <mergeCell ref="B33:C33"/>
  </mergeCells>
  <pageMargins left="0.78740157480314965" right="0.78740157480314965" top="0.78740157480314965" bottom="1.1811023622047245" header="0.51181102362204722" footer="0.98425196850393704"/>
  <pageSetup paperSize="9" scale="80" orientation="portrait" cellComments="asDisplayed" r:id="rId1"/>
  <headerFooter alignWithMargins="0">
    <oddHeader>&amp;R&amp;"Arial,Kursywa"&amp;8&amp;F</oddHeader>
    <oddFooter>&amp;L&amp;8Sporządził:&amp;C&amp;8Zatwierdził:&amp;R&amp;8Strona &amp;P / &amp;N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61884-C8D4-4A99-B48F-07614DF87939}">
  <sheetPr>
    <pageSetUpPr fitToPage="1"/>
  </sheetPr>
  <dimension ref="B2:AZ95"/>
  <sheetViews>
    <sheetView showGridLines="0" zoomScaleNormal="100" zoomScaleSheetLayoutView="100" workbookViewId="0">
      <pane xSplit="3" ySplit="5" topLeftCell="M64" activePane="bottomRight" state="frozen"/>
      <selection pane="topRight"/>
      <selection pane="bottomLeft"/>
      <selection pane="bottomRight" activeCell="X95" sqref="X95"/>
    </sheetView>
  </sheetViews>
  <sheetFormatPr defaultRowHeight="9.75" x14ac:dyDescent="0.2"/>
  <cols>
    <col min="1" max="1" width="2.42578125" style="24" customWidth="1"/>
    <col min="2" max="2" width="2.5703125" style="24" customWidth="1"/>
    <col min="3" max="3" width="63.5703125" style="24" customWidth="1"/>
    <col min="4" max="28" width="10.7109375" style="24" customWidth="1"/>
    <col min="29" max="29" width="7.140625" style="24" customWidth="1"/>
    <col min="30" max="34" width="10.7109375" style="24" customWidth="1"/>
    <col min="35" max="36" width="10.42578125" style="24" customWidth="1"/>
    <col min="37" max="38" width="7.28515625" style="68" customWidth="1"/>
    <col min="39" max="39" width="9" style="68" customWidth="1"/>
    <col min="40" max="40" width="6.7109375" style="68" customWidth="1"/>
    <col min="41" max="41" width="14.5703125" style="68" customWidth="1"/>
    <col min="42" max="42" width="18.7109375" style="68" customWidth="1"/>
    <col min="43" max="43" width="7.28515625" style="68" customWidth="1"/>
    <col min="44" max="44" width="17.7109375" style="68" customWidth="1"/>
    <col min="45" max="48" width="7.28515625" style="68" customWidth="1"/>
    <col min="49" max="275" width="9.140625" style="24"/>
    <col min="276" max="276" width="2.5703125" style="24" customWidth="1"/>
    <col min="277" max="277" width="60.7109375" style="24" customWidth="1"/>
    <col min="278" max="278" width="10.7109375" style="24" customWidth="1"/>
    <col min="279" max="280" width="15.7109375" style="24" customWidth="1"/>
    <col min="281" max="281" width="9.28515625" style="24" bestFit="1" customWidth="1"/>
    <col min="282" max="292" width="14.7109375" style="24" customWidth="1"/>
    <col min="293" max="531" width="9.140625" style="24"/>
    <col min="532" max="532" width="2.5703125" style="24" customWidth="1"/>
    <col min="533" max="533" width="60.7109375" style="24" customWidth="1"/>
    <col min="534" max="534" width="10.7109375" style="24" customWidth="1"/>
    <col min="535" max="536" width="15.7109375" style="24" customWidth="1"/>
    <col min="537" max="537" width="9.28515625" style="24" bestFit="1" customWidth="1"/>
    <col min="538" max="548" width="14.7109375" style="24" customWidth="1"/>
    <col min="549" max="787" width="9.140625" style="24"/>
    <col min="788" max="788" width="2.5703125" style="24" customWidth="1"/>
    <col min="789" max="789" width="60.7109375" style="24" customWidth="1"/>
    <col min="790" max="790" width="10.7109375" style="24" customWidth="1"/>
    <col min="791" max="792" width="15.7109375" style="24" customWidth="1"/>
    <col min="793" max="793" width="9.28515625" style="24" bestFit="1" customWidth="1"/>
    <col min="794" max="804" width="14.7109375" style="24" customWidth="1"/>
    <col min="805" max="1043" width="9.140625" style="24"/>
    <col min="1044" max="1044" width="2.5703125" style="24" customWidth="1"/>
    <col min="1045" max="1045" width="60.7109375" style="24" customWidth="1"/>
    <col min="1046" max="1046" width="10.7109375" style="24" customWidth="1"/>
    <col min="1047" max="1048" width="15.7109375" style="24" customWidth="1"/>
    <col min="1049" max="1049" width="9.28515625" style="24" bestFit="1" customWidth="1"/>
    <col min="1050" max="1060" width="14.7109375" style="24" customWidth="1"/>
    <col min="1061" max="1299" width="9.140625" style="24"/>
    <col min="1300" max="1300" width="2.5703125" style="24" customWidth="1"/>
    <col min="1301" max="1301" width="60.7109375" style="24" customWidth="1"/>
    <col min="1302" max="1302" width="10.7109375" style="24" customWidth="1"/>
    <col min="1303" max="1304" width="15.7109375" style="24" customWidth="1"/>
    <col min="1305" max="1305" width="9.28515625" style="24" bestFit="1" customWidth="1"/>
    <col min="1306" max="1316" width="14.7109375" style="24" customWidth="1"/>
    <col min="1317" max="1555" width="9.140625" style="24"/>
    <col min="1556" max="1556" width="2.5703125" style="24" customWidth="1"/>
    <col min="1557" max="1557" width="60.7109375" style="24" customWidth="1"/>
    <col min="1558" max="1558" width="10.7109375" style="24" customWidth="1"/>
    <col min="1559" max="1560" width="15.7109375" style="24" customWidth="1"/>
    <col min="1561" max="1561" width="9.28515625" style="24" bestFit="1" customWidth="1"/>
    <col min="1562" max="1572" width="14.7109375" style="24" customWidth="1"/>
    <col min="1573" max="1811" width="9.140625" style="24"/>
    <col min="1812" max="1812" width="2.5703125" style="24" customWidth="1"/>
    <col min="1813" max="1813" width="60.7109375" style="24" customWidth="1"/>
    <col min="1814" max="1814" width="10.7109375" style="24" customWidth="1"/>
    <col min="1815" max="1816" width="15.7109375" style="24" customWidth="1"/>
    <col min="1817" max="1817" width="9.28515625" style="24" bestFit="1" customWidth="1"/>
    <col min="1818" max="1828" width="14.7109375" style="24" customWidth="1"/>
    <col min="1829" max="2067" width="9.140625" style="24"/>
    <col min="2068" max="2068" width="2.5703125" style="24" customWidth="1"/>
    <col min="2069" max="2069" width="60.7109375" style="24" customWidth="1"/>
    <col min="2070" max="2070" width="10.7109375" style="24" customWidth="1"/>
    <col min="2071" max="2072" width="15.7109375" style="24" customWidth="1"/>
    <col min="2073" max="2073" width="9.28515625" style="24" bestFit="1" customWidth="1"/>
    <col min="2074" max="2084" width="14.7109375" style="24" customWidth="1"/>
    <col min="2085" max="2323" width="9.140625" style="24"/>
    <col min="2324" max="2324" width="2.5703125" style="24" customWidth="1"/>
    <col min="2325" max="2325" width="60.7109375" style="24" customWidth="1"/>
    <col min="2326" max="2326" width="10.7109375" style="24" customWidth="1"/>
    <col min="2327" max="2328" width="15.7109375" style="24" customWidth="1"/>
    <col min="2329" max="2329" width="9.28515625" style="24" bestFit="1" customWidth="1"/>
    <col min="2330" max="2340" width="14.7109375" style="24" customWidth="1"/>
    <col min="2341" max="2579" width="9.140625" style="24"/>
    <col min="2580" max="2580" width="2.5703125" style="24" customWidth="1"/>
    <col min="2581" max="2581" width="60.7109375" style="24" customWidth="1"/>
    <col min="2582" max="2582" width="10.7109375" style="24" customWidth="1"/>
    <col min="2583" max="2584" width="15.7109375" style="24" customWidth="1"/>
    <col min="2585" max="2585" width="9.28515625" style="24" bestFit="1" customWidth="1"/>
    <col min="2586" max="2596" width="14.7109375" style="24" customWidth="1"/>
    <col min="2597" max="2835" width="9.140625" style="24"/>
    <col min="2836" max="2836" width="2.5703125" style="24" customWidth="1"/>
    <col min="2837" max="2837" width="60.7109375" style="24" customWidth="1"/>
    <col min="2838" max="2838" width="10.7109375" style="24" customWidth="1"/>
    <col min="2839" max="2840" width="15.7109375" style="24" customWidth="1"/>
    <col min="2841" max="2841" width="9.28515625" style="24" bestFit="1" customWidth="1"/>
    <col min="2842" max="2852" width="14.7109375" style="24" customWidth="1"/>
    <col min="2853" max="3091" width="9.140625" style="24"/>
    <col min="3092" max="3092" width="2.5703125" style="24" customWidth="1"/>
    <col min="3093" max="3093" width="60.7109375" style="24" customWidth="1"/>
    <col min="3094" max="3094" width="10.7109375" style="24" customWidth="1"/>
    <col min="3095" max="3096" width="15.7109375" style="24" customWidth="1"/>
    <col min="3097" max="3097" width="9.28515625" style="24" bestFit="1" customWidth="1"/>
    <col min="3098" max="3108" width="14.7109375" style="24" customWidth="1"/>
    <col min="3109" max="3347" width="9.140625" style="24"/>
    <col min="3348" max="3348" width="2.5703125" style="24" customWidth="1"/>
    <col min="3349" max="3349" width="60.7109375" style="24" customWidth="1"/>
    <col min="3350" max="3350" width="10.7109375" style="24" customWidth="1"/>
    <col min="3351" max="3352" width="15.7109375" style="24" customWidth="1"/>
    <col min="3353" max="3353" width="9.28515625" style="24" bestFit="1" customWidth="1"/>
    <col min="3354" max="3364" width="14.7109375" style="24" customWidth="1"/>
    <col min="3365" max="3603" width="9.140625" style="24"/>
    <col min="3604" max="3604" width="2.5703125" style="24" customWidth="1"/>
    <col min="3605" max="3605" width="60.7109375" style="24" customWidth="1"/>
    <col min="3606" max="3606" width="10.7109375" style="24" customWidth="1"/>
    <col min="3607" max="3608" width="15.7109375" style="24" customWidth="1"/>
    <col min="3609" max="3609" width="9.28515625" style="24" bestFit="1" customWidth="1"/>
    <col min="3610" max="3620" width="14.7109375" style="24" customWidth="1"/>
    <col min="3621" max="3859" width="9.140625" style="24"/>
    <col min="3860" max="3860" width="2.5703125" style="24" customWidth="1"/>
    <col min="3861" max="3861" width="60.7109375" style="24" customWidth="1"/>
    <col min="3862" max="3862" width="10.7109375" style="24" customWidth="1"/>
    <col min="3863" max="3864" width="15.7109375" style="24" customWidth="1"/>
    <col min="3865" max="3865" width="9.28515625" style="24" bestFit="1" customWidth="1"/>
    <col min="3866" max="3876" width="14.7109375" style="24" customWidth="1"/>
    <col min="3877" max="4115" width="9.140625" style="24"/>
    <col min="4116" max="4116" width="2.5703125" style="24" customWidth="1"/>
    <col min="4117" max="4117" width="60.7109375" style="24" customWidth="1"/>
    <col min="4118" max="4118" width="10.7109375" style="24" customWidth="1"/>
    <col min="4119" max="4120" width="15.7109375" style="24" customWidth="1"/>
    <col min="4121" max="4121" width="9.28515625" style="24" bestFit="1" customWidth="1"/>
    <col min="4122" max="4132" width="14.7109375" style="24" customWidth="1"/>
    <col min="4133" max="4371" width="9.140625" style="24"/>
    <col min="4372" max="4372" width="2.5703125" style="24" customWidth="1"/>
    <col min="4373" max="4373" width="60.7109375" style="24" customWidth="1"/>
    <col min="4374" max="4374" width="10.7109375" style="24" customWidth="1"/>
    <col min="4375" max="4376" width="15.7109375" style="24" customWidth="1"/>
    <col min="4377" max="4377" width="9.28515625" style="24" bestFit="1" customWidth="1"/>
    <col min="4378" max="4388" width="14.7109375" style="24" customWidth="1"/>
    <col min="4389" max="4627" width="9.140625" style="24"/>
    <col min="4628" max="4628" width="2.5703125" style="24" customWidth="1"/>
    <col min="4629" max="4629" width="60.7109375" style="24" customWidth="1"/>
    <col min="4630" max="4630" width="10.7109375" style="24" customWidth="1"/>
    <col min="4631" max="4632" width="15.7109375" style="24" customWidth="1"/>
    <col min="4633" max="4633" width="9.28515625" style="24" bestFit="1" customWidth="1"/>
    <col min="4634" max="4644" width="14.7109375" style="24" customWidth="1"/>
    <col min="4645" max="4883" width="9.140625" style="24"/>
    <col min="4884" max="4884" width="2.5703125" style="24" customWidth="1"/>
    <col min="4885" max="4885" width="60.7109375" style="24" customWidth="1"/>
    <col min="4886" max="4886" width="10.7109375" style="24" customWidth="1"/>
    <col min="4887" max="4888" width="15.7109375" style="24" customWidth="1"/>
    <col min="4889" max="4889" width="9.28515625" style="24" bestFit="1" customWidth="1"/>
    <col min="4890" max="4900" width="14.7109375" style="24" customWidth="1"/>
    <col min="4901" max="5139" width="9.140625" style="24"/>
    <col min="5140" max="5140" width="2.5703125" style="24" customWidth="1"/>
    <col min="5141" max="5141" width="60.7109375" style="24" customWidth="1"/>
    <col min="5142" max="5142" width="10.7109375" style="24" customWidth="1"/>
    <col min="5143" max="5144" width="15.7109375" style="24" customWidth="1"/>
    <col min="5145" max="5145" width="9.28515625" style="24" bestFit="1" customWidth="1"/>
    <col min="5146" max="5156" width="14.7109375" style="24" customWidth="1"/>
    <col min="5157" max="5395" width="9.140625" style="24"/>
    <col min="5396" max="5396" width="2.5703125" style="24" customWidth="1"/>
    <col min="5397" max="5397" width="60.7109375" style="24" customWidth="1"/>
    <col min="5398" max="5398" width="10.7109375" style="24" customWidth="1"/>
    <col min="5399" max="5400" width="15.7109375" style="24" customWidth="1"/>
    <col min="5401" max="5401" width="9.28515625" style="24" bestFit="1" customWidth="1"/>
    <col min="5402" max="5412" width="14.7109375" style="24" customWidth="1"/>
    <col min="5413" max="5651" width="9.140625" style="24"/>
    <col min="5652" max="5652" width="2.5703125" style="24" customWidth="1"/>
    <col min="5653" max="5653" width="60.7109375" style="24" customWidth="1"/>
    <col min="5654" max="5654" width="10.7109375" style="24" customWidth="1"/>
    <col min="5655" max="5656" width="15.7109375" style="24" customWidth="1"/>
    <col min="5657" max="5657" width="9.28515625" style="24" bestFit="1" customWidth="1"/>
    <col min="5658" max="5668" width="14.7109375" style="24" customWidth="1"/>
    <col min="5669" max="5907" width="9.140625" style="24"/>
    <col min="5908" max="5908" width="2.5703125" style="24" customWidth="1"/>
    <col min="5909" max="5909" width="60.7109375" style="24" customWidth="1"/>
    <col min="5910" max="5910" width="10.7109375" style="24" customWidth="1"/>
    <col min="5911" max="5912" width="15.7109375" style="24" customWidth="1"/>
    <col min="5913" max="5913" width="9.28515625" style="24" bestFit="1" customWidth="1"/>
    <col min="5914" max="5924" width="14.7109375" style="24" customWidth="1"/>
    <col min="5925" max="6163" width="9.140625" style="24"/>
    <col min="6164" max="6164" width="2.5703125" style="24" customWidth="1"/>
    <col min="6165" max="6165" width="60.7109375" style="24" customWidth="1"/>
    <col min="6166" max="6166" width="10.7109375" style="24" customWidth="1"/>
    <col min="6167" max="6168" width="15.7109375" style="24" customWidth="1"/>
    <col min="6169" max="6169" width="9.28515625" style="24" bestFit="1" customWidth="1"/>
    <col min="6170" max="6180" width="14.7109375" style="24" customWidth="1"/>
    <col min="6181" max="6419" width="9.140625" style="24"/>
    <col min="6420" max="6420" width="2.5703125" style="24" customWidth="1"/>
    <col min="6421" max="6421" width="60.7109375" style="24" customWidth="1"/>
    <col min="6422" max="6422" width="10.7109375" style="24" customWidth="1"/>
    <col min="6423" max="6424" width="15.7109375" style="24" customWidth="1"/>
    <col min="6425" max="6425" width="9.28515625" style="24" bestFit="1" customWidth="1"/>
    <col min="6426" max="6436" width="14.7109375" style="24" customWidth="1"/>
    <col min="6437" max="6675" width="9.140625" style="24"/>
    <col min="6676" max="6676" width="2.5703125" style="24" customWidth="1"/>
    <col min="6677" max="6677" width="60.7109375" style="24" customWidth="1"/>
    <col min="6678" max="6678" width="10.7109375" style="24" customWidth="1"/>
    <col min="6679" max="6680" width="15.7109375" style="24" customWidth="1"/>
    <col min="6681" max="6681" width="9.28515625" style="24" bestFit="1" customWidth="1"/>
    <col min="6682" max="6692" width="14.7109375" style="24" customWidth="1"/>
    <col min="6693" max="6931" width="9.140625" style="24"/>
    <col min="6932" max="6932" width="2.5703125" style="24" customWidth="1"/>
    <col min="6933" max="6933" width="60.7109375" style="24" customWidth="1"/>
    <col min="6934" max="6934" width="10.7109375" style="24" customWidth="1"/>
    <col min="6935" max="6936" width="15.7109375" style="24" customWidth="1"/>
    <col min="6937" max="6937" width="9.28515625" style="24" bestFit="1" customWidth="1"/>
    <col min="6938" max="6948" width="14.7109375" style="24" customWidth="1"/>
    <col min="6949" max="7187" width="9.140625" style="24"/>
    <col min="7188" max="7188" width="2.5703125" style="24" customWidth="1"/>
    <col min="7189" max="7189" width="60.7109375" style="24" customWidth="1"/>
    <col min="7190" max="7190" width="10.7109375" style="24" customWidth="1"/>
    <col min="7191" max="7192" width="15.7109375" style="24" customWidth="1"/>
    <col min="7193" max="7193" width="9.28515625" style="24" bestFit="1" customWidth="1"/>
    <col min="7194" max="7204" width="14.7109375" style="24" customWidth="1"/>
    <col min="7205" max="7443" width="9.140625" style="24"/>
    <col min="7444" max="7444" width="2.5703125" style="24" customWidth="1"/>
    <col min="7445" max="7445" width="60.7109375" style="24" customWidth="1"/>
    <col min="7446" max="7446" width="10.7109375" style="24" customWidth="1"/>
    <col min="7447" max="7448" width="15.7109375" style="24" customWidth="1"/>
    <col min="7449" max="7449" width="9.28515625" style="24" bestFit="1" customWidth="1"/>
    <col min="7450" max="7460" width="14.7109375" style="24" customWidth="1"/>
    <col min="7461" max="7699" width="9.140625" style="24"/>
    <col min="7700" max="7700" width="2.5703125" style="24" customWidth="1"/>
    <col min="7701" max="7701" width="60.7109375" style="24" customWidth="1"/>
    <col min="7702" max="7702" width="10.7109375" style="24" customWidth="1"/>
    <col min="7703" max="7704" width="15.7109375" style="24" customWidth="1"/>
    <col min="7705" max="7705" width="9.28515625" style="24" bestFit="1" customWidth="1"/>
    <col min="7706" max="7716" width="14.7109375" style="24" customWidth="1"/>
    <col min="7717" max="7955" width="9.140625" style="24"/>
    <col min="7956" max="7956" width="2.5703125" style="24" customWidth="1"/>
    <col min="7957" max="7957" width="60.7109375" style="24" customWidth="1"/>
    <col min="7958" max="7958" width="10.7109375" style="24" customWidth="1"/>
    <col min="7959" max="7960" width="15.7109375" style="24" customWidth="1"/>
    <col min="7961" max="7961" width="9.28515625" style="24" bestFit="1" customWidth="1"/>
    <col min="7962" max="7972" width="14.7109375" style="24" customWidth="1"/>
    <col min="7973" max="8211" width="9.140625" style="24"/>
    <col min="8212" max="8212" width="2.5703125" style="24" customWidth="1"/>
    <col min="8213" max="8213" width="60.7109375" style="24" customWidth="1"/>
    <col min="8214" max="8214" width="10.7109375" style="24" customWidth="1"/>
    <col min="8215" max="8216" width="15.7109375" style="24" customWidth="1"/>
    <col min="8217" max="8217" width="9.28515625" style="24" bestFit="1" customWidth="1"/>
    <col min="8218" max="8228" width="14.7109375" style="24" customWidth="1"/>
    <col min="8229" max="8467" width="9.140625" style="24"/>
    <col min="8468" max="8468" width="2.5703125" style="24" customWidth="1"/>
    <col min="8469" max="8469" width="60.7109375" style="24" customWidth="1"/>
    <col min="8470" max="8470" width="10.7109375" style="24" customWidth="1"/>
    <col min="8471" max="8472" width="15.7109375" style="24" customWidth="1"/>
    <col min="8473" max="8473" width="9.28515625" style="24" bestFit="1" customWidth="1"/>
    <col min="8474" max="8484" width="14.7109375" style="24" customWidth="1"/>
    <col min="8485" max="8723" width="9.140625" style="24"/>
    <col min="8724" max="8724" width="2.5703125" style="24" customWidth="1"/>
    <col min="8725" max="8725" width="60.7109375" style="24" customWidth="1"/>
    <col min="8726" max="8726" width="10.7109375" style="24" customWidth="1"/>
    <col min="8727" max="8728" width="15.7109375" style="24" customWidth="1"/>
    <col min="8729" max="8729" width="9.28515625" style="24" bestFit="1" customWidth="1"/>
    <col min="8730" max="8740" width="14.7109375" style="24" customWidth="1"/>
    <col min="8741" max="8979" width="9.140625" style="24"/>
    <col min="8980" max="8980" width="2.5703125" style="24" customWidth="1"/>
    <col min="8981" max="8981" width="60.7109375" style="24" customWidth="1"/>
    <col min="8982" max="8982" width="10.7109375" style="24" customWidth="1"/>
    <col min="8983" max="8984" width="15.7109375" style="24" customWidth="1"/>
    <col min="8985" max="8985" width="9.28515625" style="24" bestFit="1" customWidth="1"/>
    <col min="8986" max="8996" width="14.7109375" style="24" customWidth="1"/>
    <col min="8997" max="9235" width="9.140625" style="24"/>
    <col min="9236" max="9236" width="2.5703125" style="24" customWidth="1"/>
    <col min="9237" max="9237" width="60.7109375" style="24" customWidth="1"/>
    <col min="9238" max="9238" width="10.7109375" style="24" customWidth="1"/>
    <col min="9239" max="9240" width="15.7109375" style="24" customWidth="1"/>
    <col min="9241" max="9241" width="9.28515625" style="24" bestFit="1" customWidth="1"/>
    <col min="9242" max="9252" width="14.7109375" style="24" customWidth="1"/>
    <col min="9253" max="9491" width="9.140625" style="24"/>
    <col min="9492" max="9492" width="2.5703125" style="24" customWidth="1"/>
    <col min="9493" max="9493" width="60.7109375" style="24" customWidth="1"/>
    <col min="9494" max="9494" width="10.7109375" style="24" customWidth="1"/>
    <col min="9495" max="9496" width="15.7109375" style="24" customWidth="1"/>
    <col min="9497" max="9497" width="9.28515625" style="24" bestFit="1" customWidth="1"/>
    <col min="9498" max="9508" width="14.7109375" style="24" customWidth="1"/>
    <col min="9509" max="9747" width="9.140625" style="24"/>
    <col min="9748" max="9748" width="2.5703125" style="24" customWidth="1"/>
    <col min="9749" max="9749" width="60.7109375" style="24" customWidth="1"/>
    <col min="9750" max="9750" width="10.7109375" style="24" customWidth="1"/>
    <col min="9751" max="9752" width="15.7109375" style="24" customWidth="1"/>
    <col min="9753" max="9753" width="9.28515625" style="24" bestFit="1" customWidth="1"/>
    <col min="9754" max="9764" width="14.7109375" style="24" customWidth="1"/>
    <col min="9765" max="10003" width="9.140625" style="24"/>
    <col min="10004" max="10004" width="2.5703125" style="24" customWidth="1"/>
    <col min="10005" max="10005" width="60.7109375" style="24" customWidth="1"/>
    <col min="10006" max="10006" width="10.7109375" style="24" customWidth="1"/>
    <col min="10007" max="10008" width="15.7109375" style="24" customWidth="1"/>
    <col min="10009" max="10009" width="9.28515625" style="24" bestFit="1" customWidth="1"/>
    <col min="10010" max="10020" width="14.7109375" style="24" customWidth="1"/>
    <col min="10021" max="10259" width="9.140625" style="24"/>
    <col min="10260" max="10260" width="2.5703125" style="24" customWidth="1"/>
    <col min="10261" max="10261" width="60.7109375" style="24" customWidth="1"/>
    <col min="10262" max="10262" width="10.7109375" style="24" customWidth="1"/>
    <col min="10263" max="10264" width="15.7109375" style="24" customWidth="1"/>
    <col min="10265" max="10265" width="9.28515625" style="24" bestFit="1" customWidth="1"/>
    <col min="10266" max="10276" width="14.7109375" style="24" customWidth="1"/>
    <col min="10277" max="10515" width="9.140625" style="24"/>
    <col min="10516" max="10516" width="2.5703125" style="24" customWidth="1"/>
    <col min="10517" max="10517" width="60.7109375" style="24" customWidth="1"/>
    <col min="10518" max="10518" width="10.7109375" style="24" customWidth="1"/>
    <col min="10519" max="10520" width="15.7109375" style="24" customWidth="1"/>
    <col min="10521" max="10521" width="9.28515625" style="24" bestFit="1" customWidth="1"/>
    <col min="10522" max="10532" width="14.7109375" style="24" customWidth="1"/>
    <col min="10533" max="10771" width="9.140625" style="24"/>
    <col min="10772" max="10772" width="2.5703125" style="24" customWidth="1"/>
    <col min="10773" max="10773" width="60.7109375" style="24" customWidth="1"/>
    <col min="10774" max="10774" width="10.7109375" style="24" customWidth="1"/>
    <col min="10775" max="10776" width="15.7109375" style="24" customWidth="1"/>
    <col min="10777" max="10777" width="9.28515625" style="24" bestFit="1" customWidth="1"/>
    <col min="10778" max="10788" width="14.7109375" style="24" customWidth="1"/>
    <col min="10789" max="11027" width="9.140625" style="24"/>
    <col min="11028" max="11028" width="2.5703125" style="24" customWidth="1"/>
    <col min="11029" max="11029" width="60.7109375" style="24" customWidth="1"/>
    <col min="11030" max="11030" width="10.7109375" style="24" customWidth="1"/>
    <col min="11031" max="11032" width="15.7109375" style="24" customWidth="1"/>
    <col min="11033" max="11033" width="9.28515625" style="24" bestFit="1" customWidth="1"/>
    <col min="11034" max="11044" width="14.7109375" style="24" customWidth="1"/>
    <col min="11045" max="11283" width="9.140625" style="24"/>
    <col min="11284" max="11284" width="2.5703125" style="24" customWidth="1"/>
    <col min="11285" max="11285" width="60.7109375" style="24" customWidth="1"/>
    <col min="11286" max="11286" width="10.7109375" style="24" customWidth="1"/>
    <col min="11287" max="11288" width="15.7109375" style="24" customWidth="1"/>
    <col min="11289" max="11289" width="9.28515625" style="24" bestFit="1" customWidth="1"/>
    <col min="11290" max="11300" width="14.7109375" style="24" customWidth="1"/>
    <col min="11301" max="11539" width="9.140625" style="24"/>
    <col min="11540" max="11540" width="2.5703125" style="24" customWidth="1"/>
    <col min="11541" max="11541" width="60.7109375" style="24" customWidth="1"/>
    <col min="11542" max="11542" width="10.7109375" style="24" customWidth="1"/>
    <col min="11543" max="11544" width="15.7109375" style="24" customWidth="1"/>
    <col min="11545" max="11545" width="9.28515625" style="24" bestFit="1" customWidth="1"/>
    <col min="11546" max="11556" width="14.7109375" style="24" customWidth="1"/>
    <col min="11557" max="11795" width="9.140625" style="24"/>
    <col min="11796" max="11796" width="2.5703125" style="24" customWidth="1"/>
    <col min="11797" max="11797" width="60.7109375" style="24" customWidth="1"/>
    <col min="11798" max="11798" width="10.7109375" style="24" customWidth="1"/>
    <col min="11799" max="11800" width="15.7109375" style="24" customWidth="1"/>
    <col min="11801" max="11801" width="9.28515625" style="24" bestFit="1" customWidth="1"/>
    <col min="11802" max="11812" width="14.7109375" style="24" customWidth="1"/>
    <col min="11813" max="12051" width="9.140625" style="24"/>
    <col min="12052" max="12052" width="2.5703125" style="24" customWidth="1"/>
    <col min="12053" max="12053" width="60.7109375" style="24" customWidth="1"/>
    <col min="12054" max="12054" width="10.7109375" style="24" customWidth="1"/>
    <col min="12055" max="12056" width="15.7109375" style="24" customWidth="1"/>
    <col min="12057" max="12057" width="9.28515625" style="24" bestFit="1" customWidth="1"/>
    <col min="12058" max="12068" width="14.7109375" style="24" customWidth="1"/>
    <col min="12069" max="12307" width="9.140625" style="24"/>
    <col min="12308" max="12308" width="2.5703125" style="24" customWidth="1"/>
    <col min="12309" max="12309" width="60.7109375" style="24" customWidth="1"/>
    <col min="12310" max="12310" width="10.7109375" style="24" customWidth="1"/>
    <col min="12311" max="12312" width="15.7109375" style="24" customWidth="1"/>
    <col min="12313" max="12313" width="9.28515625" style="24" bestFit="1" customWidth="1"/>
    <col min="12314" max="12324" width="14.7109375" style="24" customWidth="1"/>
    <col min="12325" max="12563" width="9.140625" style="24"/>
    <col min="12564" max="12564" width="2.5703125" style="24" customWidth="1"/>
    <col min="12565" max="12565" width="60.7109375" style="24" customWidth="1"/>
    <col min="12566" max="12566" width="10.7109375" style="24" customWidth="1"/>
    <col min="12567" max="12568" width="15.7109375" style="24" customWidth="1"/>
    <col min="12569" max="12569" width="9.28515625" style="24" bestFit="1" customWidth="1"/>
    <col min="12570" max="12580" width="14.7109375" style="24" customWidth="1"/>
    <col min="12581" max="12819" width="9.140625" style="24"/>
    <col min="12820" max="12820" width="2.5703125" style="24" customWidth="1"/>
    <col min="12821" max="12821" width="60.7109375" style="24" customWidth="1"/>
    <col min="12822" max="12822" width="10.7109375" style="24" customWidth="1"/>
    <col min="12823" max="12824" width="15.7109375" style="24" customWidth="1"/>
    <col min="12825" max="12825" width="9.28515625" style="24" bestFit="1" customWidth="1"/>
    <col min="12826" max="12836" width="14.7109375" style="24" customWidth="1"/>
    <col min="12837" max="13075" width="9.140625" style="24"/>
    <col min="13076" max="13076" width="2.5703125" style="24" customWidth="1"/>
    <col min="13077" max="13077" width="60.7109375" style="24" customWidth="1"/>
    <col min="13078" max="13078" width="10.7109375" style="24" customWidth="1"/>
    <col min="13079" max="13080" width="15.7109375" style="24" customWidth="1"/>
    <col min="13081" max="13081" width="9.28515625" style="24" bestFit="1" customWidth="1"/>
    <col min="13082" max="13092" width="14.7109375" style="24" customWidth="1"/>
    <col min="13093" max="13331" width="9.140625" style="24"/>
    <col min="13332" max="13332" width="2.5703125" style="24" customWidth="1"/>
    <col min="13333" max="13333" width="60.7109375" style="24" customWidth="1"/>
    <col min="13334" max="13334" width="10.7109375" style="24" customWidth="1"/>
    <col min="13335" max="13336" width="15.7109375" style="24" customWidth="1"/>
    <col min="13337" max="13337" width="9.28515625" style="24" bestFit="1" customWidth="1"/>
    <col min="13338" max="13348" width="14.7109375" style="24" customWidth="1"/>
    <col min="13349" max="13587" width="9.140625" style="24"/>
    <col min="13588" max="13588" width="2.5703125" style="24" customWidth="1"/>
    <col min="13589" max="13589" width="60.7109375" style="24" customWidth="1"/>
    <col min="13590" max="13590" width="10.7109375" style="24" customWidth="1"/>
    <col min="13591" max="13592" width="15.7109375" style="24" customWidth="1"/>
    <col min="13593" max="13593" width="9.28515625" style="24" bestFit="1" customWidth="1"/>
    <col min="13594" max="13604" width="14.7109375" style="24" customWidth="1"/>
    <col min="13605" max="13843" width="9.140625" style="24"/>
    <col min="13844" max="13844" width="2.5703125" style="24" customWidth="1"/>
    <col min="13845" max="13845" width="60.7109375" style="24" customWidth="1"/>
    <col min="13846" max="13846" width="10.7109375" style="24" customWidth="1"/>
    <col min="13847" max="13848" width="15.7109375" style="24" customWidth="1"/>
    <col min="13849" max="13849" width="9.28515625" style="24" bestFit="1" customWidth="1"/>
    <col min="13850" max="13860" width="14.7109375" style="24" customWidth="1"/>
    <col min="13861" max="14099" width="9.140625" style="24"/>
    <col min="14100" max="14100" width="2.5703125" style="24" customWidth="1"/>
    <col min="14101" max="14101" width="60.7109375" style="24" customWidth="1"/>
    <col min="14102" max="14102" width="10.7109375" style="24" customWidth="1"/>
    <col min="14103" max="14104" width="15.7109375" style="24" customWidth="1"/>
    <col min="14105" max="14105" width="9.28515625" style="24" bestFit="1" customWidth="1"/>
    <col min="14106" max="14116" width="14.7109375" style="24" customWidth="1"/>
    <col min="14117" max="14355" width="9.140625" style="24"/>
    <col min="14356" max="14356" width="2.5703125" style="24" customWidth="1"/>
    <col min="14357" max="14357" width="60.7109375" style="24" customWidth="1"/>
    <col min="14358" max="14358" width="10.7109375" style="24" customWidth="1"/>
    <col min="14359" max="14360" width="15.7109375" style="24" customWidth="1"/>
    <col min="14361" max="14361" width="9.28515625" style="24" bestFit="1" customWidth="1"/>
    <col min="14362" max="14372" width="14.7109375" style="24" customWidth="1"/>
    <col min="14373" max="14611" width="9.140625" style="24"/>
    <col min="14612" max="14612" width="2.5703125" style="24" customWidth="1"/>
    <col min="14613" max="14613" width="60.7109375" style="24" customWidth="1"/>
    <col min="14614" max="14614" width="10.7109375" style="24" customWidth="1"/>
    <col min="14615" max="14616" width="15.7109375" style="24" customWidth="1"/>
    <col min="14617" max="14617" width="9.28515625" style="24" bestFit="1" customWidth="1"/>
    <col min="14618" max="14628" width="14.7109375" style="24" customWidth="1"/>
    <col min="14629" max="14867" width="9.140625" style="24"/>
    <col min="14868" max="14868" width="2.5703125" style="24" customWidth="1"/>
    <col min="14869" max="14869" width="60.7109375" style="24" customWidth="1"/>
    <col min="14870" max="14870" width="10.7109375" style="24" customWidth="1"/>
    <col min="14871" max="14872" width="15.7109375" style="24" customWidth="1"/>
    <col min="14873" max="14873" width="9.28515625" style="24" bestFit="1" customWidth="1"/>
    <col min="14874" max="14884" width="14.7109375" style="24" customWidth="1"/>
    <col min="14885" max="15123" width="9.140625" style="24"/>
    <col min="15124" max="15124" width="2.5703125" style="24" customWidth="1"/>
    <col min="15125" max="15125" width="60.7109375" style="24" customWidth="1"/>
    <col min="15126" max="15126" width="10.7109375" style="24" customWidth="1"/>
    <col min="15127" max="15128" width="15.7109375" style="24" customWidth="1"/>
    <col min="15129" max="15129" width="9.28515625" style="24" bestFit="1" customWidth="1"/>
    <col min="15130" max="15140" width="14.7109375" style="24" customWidth="1"/>
    <col min="15141" max="15379" width="9.140625" style="24"/>
    <col min="15380" max="15380" width="2.5703125" style="24" customWidth="1"/>
    <col min="15381" max="15381" width="60.7109375" style="24" customWidth="1"/>
    <col min="15382" max="15382" width="10.7109375" style="24" customWidth="1"/>
    <col min="15383" max="15384" width="15.7109375" style="24" customWidth="1"/>
    <col min="15385" max="15385" width="9.28515625" style="24" bestFit="1" customWidth="1"/>
    <col min="15386" max="15396" width="14.7109375" style="24" customWidth="1"/>
    <col min="15397" max="15635" width="9.140625" style="24"/>
    <col min="15636" max="15636" width="2.5703125" style="24" customWidth="1"/>
    <col min="15637" max="15637" width="60.7109375" style="24" customWidth="1"/>
    <col min="15638" max="15638" width="10.7109375" style="24" customWidth="1"/>
    <col min="15639" max="15640" width="15.7109375" style="24" customWidth="1"/>
    <col min="15641" max="15641" width="9.28515625" style="24" bestFit="1" customWidth="1"/>
    <col min="15642" max="15652" width="14.7109375" style="24" customWidth="1"/>
    <col min="15653" max="15891" width="9.140625" style="24"/>
    <col min="15892" max="15892" width="2.5703125" style="24" customWidth="1"/>
    <col min="15893" max="15893" width="60.7109375" style="24" customWidth="1"/>
    <col min="15894" max="15894" width="10.7109375" style="24" customWidth="1"/>
    <col min="15895" max="15896" width="15.7109375" style="24" customWidth="1"/>
    <col min="15897" max="15897" width="9.28515625" style="24" bestFit="1" customWidth="1"/>
    <col min="15898" max="15908" width="14.7109375" style="24" customWidth="1"/>
    <col min="15909" max="16147" width="9.140625" style="24"/>
    <col min="16148" max="16148" width="2.5703125" style="24" customWidth="1"/>
    <col min="16149" max="16149" width="60.7109375" style="24" customWidth="1"/>
    <col min="16150" max="16150" width="10.7109375" style="24" customWidth="1"/>
    <col min="16151" max="16152" width="15.7109375" style="24" customWidth="1"/>
    <col min="16153" max="16153" width="9.28515625" style="24" bestFit="1" customWidth="1"/>
    <col min="16154" max="16164" width="14.7109375" style="24" customWidth="1"/>
    <col min="16165" max="16384" width="9.140625" style="24"/>
  </cols>
  <sheetData>
    <row r="2" spans="2:52" s="101" customFormat="1" ht="12" customHeight="1" x14ac:dyDescent="0.2">
      <c r="B2" s="101" t="s">
        <v>147</v>
      </c>
      <c r="C2" s="102"/>
      <c r="D2" s="103"/>
      <c r="E2" s="103"/>
      <c r="F2" s="103"/>
      <c r="G2" s="103"/>
      <c r="H2" s="103"/>
      <c r="I2" s="103"/>
      <c r="J2" s="103"/>
      <c r="K2" s="103"/>
      <c r="L2" s="103"/>
      <c r="M2" s="103"/>
      <c r="N2" s="103"/>
      <c r="O2" s="102"/>
      <c r="P2" s="102"/>
      <c r="Q2" s="102"/>
      <c r="R2" s="102"/>
      <c r="S2" s="102"/>
      <c r="T2" s="102"/>
      <c r="U2" s="102"/>
      <c r="V2" s="102"/>
      <c r="W2" s="102"/>
      <c r="X2" s="102"/>
      <c r="Y2" s="102"/>
      <c r="Z2" s="102"/>
      <c r="AA2" s="102"/>
      <c r="AB2" s="102"/>
      <c r="AC2" s="102"/>
      <c r="AD2" s="103"/>
      <c r="AE2" s="103"/>
      <c r="AF2" s="103"/>
      <c r="AG2" s="103"/>
      <c r="AH2" s="103"/>
      <c r="AI2" s="103"/>
      <c r="AJ2" s="103"/>
      <c r="AK2" s="104"/>
      <c r="AL2" s="104"/>
      <c r="AM2" s="104"/>
      <c r="AN2" s="104"/>
      <c r="AO2" s="104"/>
      <c r="AP2" s="104"/>
      <c r="AQ2" s="104"/>
      <c r="AR2" s="104"/>
      <c r="AS2" s="104"/>
      <c r="AT2" s="104"/>
      <c r="AU2" s="104"/>
      <c r="AV2" s="104"/>
      <c r="AX2" s="102"/>
      <c r="AY2" s="102"/>
      <c r="AZ2" s="102"/>
    </row>
    <row r="3" spans="2:52" s="105" customFormat="1" ht="11.25" customHeight="1" x14ac:dyDescent="0.2">
      <c r="B3" s="145" t="s">
        <v>148</v>
      </c>
      <c r="C3" s="146"/>
      <c r="D3" s="152" t="s">
        <v>211</v>
      </c>
      <c r="E3" s="123"/>
      <c r="F3" s="123"/>
      <c r="G3" s="123"/>
      <c r="H3" s="123"/>
      <c r="I3" s="123"/>
      <c r="J3" s="123"/>
      <c r="K3" s="123"/>
      <c r="L3" s="123"/>
      <c r="M3" s="123"/>
      <c r="N3" s="123"/>
      <c r="O3" s="123"/>
      <c r="P3" s="123"/>
      <c r="Q3" s="123"/>
      <c r="R3" s="123"/>
      <c r="S3" s="123"/>
      <c r="T3" s="123"/>
      <c r="U3" s="123"/>
      <c r="V3" s="123"/>
      <c r="W3" s="123"/>
      <c r="X3" s="123"/>
      <c r="Y3" s="123"/>
      <c r="Z3" s="123"/>
      <c r="AA3" s="123"/>
      <c r="AB3" s="153"/>
      <c r="AD3" s="152" t="s">
        <v>211</v>
      </c>
      <c r="AE3" s="123"/>
      <c r="AF3" s="123"/>
      <c r="AG3" s="123"/>
      <c r="AH3" s="124"/>
      <c r="AI3" s="124"/>
      <c r="AJ3" s="125"/>
      <c r="AK3" s="106"/>
      <c r="AL3" s="106"/>
      <c r="AM3" s="106"/>
      <c r="AN3" s="106"/>
      <c r="AO3" s="106"/>
      <c r="AP3" s="106"/>
      <c r="AQ3" s="106"/>
      <c r="AR3" s="106"/>
      <c r="AS3" s="106"/>
      <c r="AT3" s="106"/>
      <c r="AU3" s="106"/>
      <c r="AV3" s="106"/>
    </row>
    <row r="4" spans="2:52" s="105" customFormat="1" ht="11.25" customHeight="1" x14ac:dyDescent="0.2">
      <c r="B4" s="147"/>
      <c r="C4" s="148"/>
      <c r="D4" s="139" t="s">
        <v>6</v>
      </c>
      <c r="E4" s="139" t="s">
        <v>14</v>
      </c>
      <c r="F4" s="139" t="s">
        <v>7</v>
      </c>
      <c r="G4" s="139" t="s">
        <v>8</v>
      </c>
      <c r="H4" s="139" t="s">
        <v>4</v>
      </c>
      <c r="I4" s="139" t="s">
        <v>15</v>
      </c>
      <c r="J4" s="139" t="s">
        <v>2</v>
      </c>
      <c r="K4" s="139" t="s">
        <v>5</v>
      </c>
      <c r="L4" s="139" t="s">
        <v>3</v>
      </c>
      <c r="M4" s="139" t="s">
        <v>16</v>
      </c>
      <c r="N4" s="139" t="s">
        <v>1</v>
      </c>
      <c r="O4" s="139" t="s">
        <v>13</v>
      </c>
      <c r="P4" s="139" t="s">
        <v>17</v>
      </c>
      <c r="Q4" s="139" t="s">
        <v>44</v>
      </c>
      <c r="R4" s="151" t="s">
        <v>47</v>
      </c>
      <c r="S4" s="151" t="s">
        <v>50</v>
      </c>
      <c r="T4" s="151" t="s">
        <v>53</v>
      </c>
      <c r="U4" s="151" t="s">
        <v>55</v>
      </c>
      <c r="V4" s="151" t="s">
        <v>58</v>
      </c>
      <c r="W4" s="151" t="s">
        <v>61</v>
      </c>
      <c r="X4" s="151" t="s">
        <v>75</v>
      </c>
      <c r="Y4" s="151" t="s">
        <v>65</v>
      </c>
      <c r="Z4" s="151" t="s">
        <v>68</v>
      </c>
      <c r="AA4" s="151" t="s">
        <v>71</v>
      </c>
      <c r="AB4" s="151" t="s">
        <v>74</v>
      </c>
      <c r="AD4" s="139" t="s">
        <v>8</v>
      </c>
      <c r="AE4" s="139" t="s">
        <v>5</v>
      </c>
      <c r="AF4" s="139" t="s">
        <v>13</v>
      </c>
      <c r="AG4" s="139" t="s">
        <v>50</v>
      </c>
      <c r="AH4" s="139" t="str">
        <f>W4</f>
        <v>31.12.2022</v>
      </c>
      <c r="AI4" s="139" t="s">
        <v>71</v>
      </c>
      <c r="AJ4" s="151" t="s">
        <v>74</v>
      </c>
      <c r="AK4" s="106"/>
      <c r="AL4" s="106"/>
      <c r="AM4" s="106"/>
      <c r="AN4" s="106"/>
      <c r="AO4" s="106"/>
      <c r="AP4" s="106"/>
      <c r="AQ4" s="106"/>
      <c r="AR4" s="106"/>
      <c r="AS4" s="106"/>
      <c r="AT4" s="106"/>
      <c r="AU4" s="106"/>
      <c r="AV4" s="106"/>
    </row>
    <row r="5" spans="2:52" s="105" customFormat="1" x14ac:dyDescent="0.2">
      <c r="B5" s="149"/>
      <c r="C5" s="15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D5" s="140"/>
      <c r="AE5" s="140"/>
      <c r="AF5" s="140"/>
      <c r="AG5" s="140"/>
      <c r="AH5" s="140"/>
      <c r="AI5" s="140"/>
      <c r="AJ5" s="140"/>
      <c r="AK5" s="106"/>
      <c r="AL5" s="106"/>
      <c r="AM5" s="106"/>
      <c r="AN5" s="106"/>
      <c r="AO5" s="106"/>
      <c r="AP5" s="106"/>
      <c r="AQ5" s="106"/>
      <c r="AR5" s="106"/>
      <c r="AS5" s="106"/>
      <c r="AT5" s="106"/>
      <c r="AU5" s="106"/>
      <c r="AV5" s="106"/>
    </row>
    <row r="6" spans="2:52" ht="12" customHeight="1" x14ac:dyDescent="0.2">
      <c r="B6" s="138" t="s">
        <v>96</v>
      </c>
      <c r="C6" s="138"/>
      <c r="D6" s="34">
        <f t="shared" ref="D6:F6" si="0">SUM(D7:D14,D17,D20,D23:D24)</f>
        <v>342634</v>
      </c>
      <c r="E6" s="34">
        <f t="shared" si="0"/>
        <v>341313</v>
      </c>
      <c r="F6" s="34">
        <f t="shared" si="0"/>
        <v>369395</v>
      </c>
      <c r="G6" s="34">
        <f>SUM(G7:G14,G17,G20,G23:G24)</f>
        <v>369295</v>
      </c>
      <c r="H6" s="34">
        <f t="shared" ref="H6:R6" si="1">SUM(H7:H14,H17,H20,H23:H24)</f>
        <v>374833</v>
      </c>
      <c r="I6" s="34">
        <f t="shared" si="1"/>
        <v>374513</v>
      </c>
      <c r="J6" s="34">
        <f t="shared" si="1"/>
        <v>376271</v>
      </c>
      <c r="K6" s="34">
        <f t="shared" si="1"/>
        <v>386688</v>
      </c>
      <c r="L6" s="34">
        <f>SUM(L7:L14,L17,L20,L23:L24)</f>
        <v>386915</v>
      </c>
      <c r="M6" s="34">
        <f>SUM(M7:M14,M17,M20,M23:M24)</f>
        <v>384670</v>
      </c>
      <c r="N6" s="34">
        <f t="shared" si="1"/>
        <v>389354</v>
      </c>
      <c r="O6" s="34">
        <f t="shared" si="1"/>
        <v>396309</v>
      </c>
      <c r="P6" s="34">
        <f t="shared" si="1"/>
        <v>393447</v>
      </c>
      <c r="Q6" s="34">
        <f t="shared" si="1"/>
        <v>391854</v>
      </c>
      <c r="R6" s="34">
        <f t="shared" si="1"/>
        <v>402501</v>
      </c>
      <c r="S6" s="34">
        <f t="shared" ref="S6:AB6" si="2">SUM(S7:S14,S17,S20,S23:S24)</f>
        <v>402137</v>
      </c>
      <c r="T6" s="34">
        <f t="shared" si="2"/>
        <v>368805</v>
      </c>
      <c r="U6" s="34">
        <f t="shared" si="2"/>
        <v>365513</v>
      </c>
      <c r="V6" s="34">
        <f t="shared" si="2"/>
        <v>362464</v>
      </c>
      <c r="W6" s="34">
        <f t="shared" si="2"/>
        <v>346008</v>
      </c>
      <c r="X6" s="34">
        <f t="shared" si="2"/>
        <v>341705</v>
      </c>
      <c r="Y6" s="34">
        <f t="shared" si="2"/>
        <v>338019</v>
      </c>
      <c r="Z6" s="34">
        <f t="shared" si="2"/>
        <v>332903</v>
      </c>
      <c r="AA6" s="34">
        <f t="shared" si="2"/>
        <v>336423</v>
      </c>
      <c r="AB6" s="34">
        <f t="shared" si="2"/>
        <v>335440</v>
      </c>
      <c r="AD6" s="34">
        <f t="shared" ref="AD6:AD37" si="3">G6</f>
        <v>369295</v>
      </c>
      <c r="AE6" s="34">
        <f t="shared" ref="AE6:AE37" si="4">K6</f>
        <v>386688</v>
      </c>
      <c r="AF6" s="34">
        <f t="shared" ref="AF6:AF37" si="5">O6</f>
        <v>396309</v>
      </c>
      <c r="AG6" s="34">
        <f t="shared" ref="AG6:AG37" si="6">S6</f>
        <v>402137</v>
      </c>
      <c r="AH6" s="34">
        <f t="shared" ref="AH6:AH37" si="7">W6</f>
        <v>346008</v>
      </c>
      <c r="AI6" s="34">
        <f t="shared" ref="AI6:AJ37" si="8">AA6</f>
        <v>336423</v>
      </c>
      <c r="AJ6" s="34">
        <f t="shared" si="8"/>
        <v>335440</v>
      </c>
      <c r="AO6" s="115"/>
    </row>
    <row r="7" spans="2:52" ht="12" customHeight="1" x14ac:dyDescent="0.2">
      <c r="B7" s="26"/>
      <c r="C7" s="27" t="s">
        <v>149</v>
      </c>
      <c r="D7" s="28">
        <v>10245</v>
      </c>
      <c r="E7" s="28">
        <v>9996</v>
      </c>
      <c r="F7" s="28">
        <v>9925</v>
      </c>
      <c r="G7" s="28">
        <v>8768</v>
      </c>
      <c r="H7" s="28">
        <v>8466</v>
      </c>
      <c r="I7" s="28">
        <v>8522</v>
      </c>
      <c r="J7" s="28">
        <v>8301</v>
      </c>
      <c r="K7" s="28">
        <v>9676</v>
      </c>
      <c r="L7" s="28">
        <v>9305</v>
      </c>
      <c r="M7" s="28">
        <v>9195</v>
      </c>
      <c r="N7" s="28">
        <v>8895</v>
      </c>
      <c r="O7" s="28">
        <v>10418</v>
      </c>
      <c r="P7" s="28">
        <v>10653</v>
      </c>
      <c r="Q7" s="28">
        <v>10712</v>
      </c>
      <c r="R7" s="28">
        <v>10664</v>
      </c>
      <c r="S7" s="28">
        <v>10751</v>
      </c>
      <c r="T7" s="28">
        <v>28060</v>
      </c>
      <c r="U7" s="28">
        <v>27063</v>
      </c>
      <c r="V7" s="28">
        <v>25914</v>
      </c>
      <c r="W7" s="28">
        <v>24539</v>
      </c>
      <c r="X7" s="28">
        <v>23424</v>
      </c>
      <c r="Y7" s="28">
        <v>21997</v>
      </c>
      <c r="Z7" s="28">
        <v>20632</v>
      </c>
      <c r="AA7" s="28">
        <v>20324</v>
      </c>
      <c r="AB7" s="28">
        <v>20115</v>
      </c>
      <c r="AD7" s="28">
        <f t="shared" si="3"/>
        <v>8768</v>
      </c>
      <c r="AE7" s="28">
        <f t="shared" si="4"/>
        <v>9676</v>
      </c>
      <c r="AF7" s="28">
        <f t="shared" si="5"/>
        <v>10418</v>
      </c>
      <c r="AG7" s="28">
        <f t="shared" si="6"/>
        <v>10751</v>
      </c>
      <c r="AH7" s="28">
        <f t="shared" si="7"/>
        <v>24539</v>
      </c>
      <c r="AI7" s="28">
        <f t="shared" si="8"/>
        <v>20324</v>
      </c>
      <c r="AJ7" s="28">
        <f t="shared" si="8"/>
        <v>20115</v>
      </c>
    </row>
    <row r="8" spans="2:52" ht="12" customHeight="1" x14ac:dyDescent="0.2">
      <c r="B8" s="26"/>
      <c r="C8" s="27" t="s">
        <v>150</v>
      </c>
      <c r="D8" s="28">
        <v>0</v>
      </c>
      <c r="E8" s="28">
        <v>0</v>
      </c>
      <c r="F8" s="28">
        <v>0</v>
      </c>
      <c r="G8" s="28">
        <v>0</v>
      </c>
      <c r="H8" s="28">
        <v>0</v>
      </c>
      <c r="I8" s="28">
        <v>0</v>
      </c>
      <c r="J8" s="28">
        <v>0</v>
      </c>
      <c r="K8" s="28">
        <v>0</v>
      </c>
      <c r="L8" s="28">
        <v>0</v>
      </c>
      <c r="M8" s="28">
        <v>0</v>
      </c>
      <c r="N8" s="28">
        <v>0</v>
      </c>
      <c r="O8" s="28">
        <v>0</v>
      </c>
      <c r="P8" s="28">
        <v>0</v>
      </c>
      <c r="Q8" s="28">
        <v>0</v>
      </c>
      <c r="R8" s="28">
        <v>0</v>
      </c>
      <c r="S8" s="28">
        <v>0</v>
      </c>
      <c r="T8" s="28">
        <v>34506</v>
      </c>
      <c r="U8" s="28">
        <v>34506</v>
      </c>
      <c r="V8" s="28">
        <v>34506</v>
      </c>
      <c r="W8" s="28">
        <v>34506</v>
      </c>
      <c r="X8" s="28">
        <v>34506</v>
      </c>
      <c r="Y8" s="28">
        <v>34506</v>
      </c>
      <c r="Z8" s="28">
        <v>34506</v>
      </c>
      <c r="AA8" s="28">
        <v>34506</v>
      </c>
      <c r="AB8" s="28">
        <v>34506</v>
      </c>
      <c r="AD8" s="28">
        <f t="shared" si="3"/>
        <v>0</v>
      </c>
      <c r="AE8" s="28">
        <f t="shared" si="4"/>
        <v>0</v>
      </c>
      <c r="AF8" s="28">
        <f t="shared" si="5"/>
        <v>0</v>
      </c>
      <c r="AG8" s="28">
        <f t="shared" si="6"/>
        <v>0</v>
      </c>
      <c r="AH8" s="28">
        <f t="shared" si="7"/>
        <v>34506</v>
      </c>
      <c r="AI8" s="28">
        <f t="shared" si="8"/>
        <v>34506</v>
      </c>
      <c r="AJ8" s="28">
        <f t="shared" si="8"/>
        <v>34506</v>
      </c>
    </row>
    <row r="9" spans="2:52" ht="12" customHeight="1" x14ac:dyDescent="0.2">
      <c r="B9" s="26"/>
      <c r="C9" s="27" t="s">
        <v>151</v>
      </c>
      <c r="D9" s="28">
        <v>78619</v>
      </c>
      <c r="E9" s="28">
        <v>78630</v>
      </c>
      <c r="F9" s="28">
        <v>77750</v>
      </c>
      <c r="G9" s="28">
        <v>80544</v>
      </c>
      <c r="H9" s="28">
        <v>78806</v>
      </c>
      <c r="I9" s="28">
        <v>78265</v>
      </c>
      <c r="J9" s="28">
        <v>80362</v>
      </c>
      <c r="K9" s="28">
        <v>91654</v>
      </c>
      <c r="L9" s="28">
        <v>91824</v>
      </c>
      <c r="M9" s="28">
        <v>90498</v>
      </c>
      <c r="N9" s="28">
        <v>96770</v>
      </c>
      <c r="O9" s="28">
        <v>101215</v>
      </c>
      <c r="P9" s="28">
        <v>99343</v>
      </c>
      <c r="Q9" s="28">
        <v>98007</v>
      </c>
      <c r="R9" s="28">
        <v>97498</v>
      </c>
      <c r="S9" s="28">
        <v>96116</v>
      </c>
      <c r="T9" s="28">
        <v>108927</v>
      </c>
      <c r="U9" s="28">
        <v>106093</v>
      </c>
      <c r="V9" s="28">
        <v>103704</v>
      </c>
      <c r="W9" s="28">
        <v>88483</v>
      </c>
      <c r="X9" s="28">
        <v>86241</v>
      </c>
      <c r="Y9" s="28">
        <v>84529</v>
      </c>
      <c r="Z9" s="28">
        <v>82741</v>
      </c>
      <c r="AA9" s="28">
        <v>80079</v>
      </c>
      <c r="AB9" s="28">
        <v>80762</v>
      </c>
      <c r="AD9" s="28">
        <f t="shared" si="3"/>
        <v>80544</v>
      </c>
      <c r="AE9" s="28">
        <f t="shared" si="4"/>
        <v>91654</v>
      </c>
      <c r="AF9" s="28">
        <f t="shared" si="5"/>
        <v>101215</v>
      </c>
      <c r="AG9" s="28">
        <f t="shared" si="6"/>
        <v>96116</v>
      </c>
      <c r="AH9" s="28">
        <f t="shared" si="7"/>
        <v>88483</v>
      </c>
      <c r="AI9" s="28">
        <f t="shared" si="8"/>
        <v>80079</v>
      </c>
      <c r="AJ9" s="28">
        <f t="shared" si="8"/>
        <v>80762</v>
      </c>
    </row>
    <row r="10" spans="2:52" ht="12" customHeight="1" x14ac:dyDescent="0.2">
      <c r="B10" s="26"/>
      <c r="C10" s="27" t="s">
        <v>152</v>
      </c>
      <c r="D10" s="28"/>
      <c r="E10" s="28"/>
      <c r="F10" s="28"/>
      <c r="G10" s="28">
        <v>1826</v>
      </c>
      <c r="H10" s="28">
        <v>10537</v>
      </c>
      <c r="I10" s="28">
        <v>10654</v>
      </c>
      <c r="J10" s="28">
        <v>10925</v>
      </c>
      <c r="K10" s="28">
        <v>9394</v>
      </c>
      <c r="L10" s="28">
        <v>9030</v>
      </c>
      <c r="M10" s="28">
        <v>8744</v>
      </c>
      <c r="N10" s="28">
        <v>8395</v>
      </c>
      <c r="O10" s="28">
        <v>9382</v>
      </c>
      <c r="P10" s="28">
        <v>8944</v>
      </c>
      <c r="Q10" s="28">
        <v>8820</v>
      </c>
      <c r="R10" s="28">
        <v>8396</v>
      </c>
      <c r="S10" s="28">
        <v>9626</v>
      </c>
      <c r="T10" s="28">
        <v>10793</v>
      </c>
      <c r="U10" s="28">
        <v>10925</v>
      </c>
      <c r="V10" s="28">
        <v>11269</v>
      </c>
      <c r="W10" s="28">
        <v>10771</v>
      </c>
      <c r="X10" s="28">
        <v>10317</v>
      </c>
      <c r="Y10" s="28">
        <v>10009</v>
      </c>
      <c r="Z10" s="28">
        <v>9438</v>
      </c>
      <c r="AA10" s="28">
        <v>15196</v>
      </c>
      <c r="AB10" s="28">
        <v>14336</v>
      </c>
      <c r="AD10" s="28">
        <f t="shared" si="3"/>
        <v>1826</v>
      </c>
      <c r="AE10" s="28">
        <f t="shared" si="4"/>
        <v>9394</v>
      </c>
      <c r="AF10" s="28">
        <f t="shared" si="5"/>
        <v>9382</v>
      </c>
      <c r="AG10" s="28">
        <f t="shared" si="6"/>
        <v>9626</v>
      </c>
      <c r="AH10" s="28">
        <f t="shared" si="7"/>
        <v>10771</v>
      </c>
      <c r="AI10" s="28">
        <f t="shared" si="8"/>
        <v>15196</v>
      </c>
      <c r="AJ10" s="28">
        <f t="shared" si="8"/>
        <v>14336</v>
      </c>
    </row>
    <row r="11" spans="2:52" ht="12" customHeight="1" x14ac:dyDescent="0.2">
      <c r="B11" s="26"/>
      <c r="C11" s="27" t="s">
        <v>153</v>
      </c>
      <c r="D11" s="28"/>
      <c r="E11" s="28"/>
      <c r="F11" s="28"/>
      <c r="G11" s="28"/>
      <c r="H11" s="28"/>
      <c r="I11" s="28"/>
      <c r="K11" s="28"/>
      <c r="L11" s="28"/>
      <c r="M11" s="28"/>
      <c r="N11" s="28"/>
      <c r="O11" s="28"/>
      <c r="P11" s="28"/>
      <c r="Q11" s="28"/>
      <c r="R11" s="28"/>
      <c r="S11" s="28"/>
      <c r="T11" s="28"/>
      <c r="U11" s="28"/>
      <c r="V11" s="28"/>
      <c r="W11" s="28"/>
      <c r="X11" s="28"/>
      <c r="Y11" s="28"/>
      <c r="Z11" s="28"/>
      <c r="AA11" s="28"/>
      <c r="AB11" s="28"/>
      <c r="AD11" s="28">
        <f t="shared" si="3"/>
        <v>0</v>
      </c>
      <c r="AE11" s="28">
        <f t="shared" si="4"/>
        <v>0</v>
      </c>
      <c r="AF11" s="28">
        <f t="shared" si="5"/>
        <v>0</v>
      </c>
      <c r="AG11" s="28">
        <f t="shared" si="6"/>
        <v>0</v>
      </c>
      <c r="AH11" s="28">
        <f t="shared" si="7"/>
        <v>0</v>
      </c>
      <c r="AI11" s="28">
        <f t="shared" si="8"/>
        <v>0</v>
      </c>
      <c r="AJ11" s="28">
        <f t="shared" si="8"/>
        <v>0</v>
      </c>
    </row>
    <row r="12" spans="2:52" ht="12" customHeight="1" x14ac:dyDescent="0.2">
      <c r="B12" s="26"/>
      <c r="C12" s="27" t="s">
        <v>154</v>
      </c>
      <c r="D12" s="28">
        <v>921</v>
      </c>
      <c r="E12" s="28">
        <v>921</v>
      </c>
      <c r="F12" s="28">
        <v>921</v>
      </c>
      <c r="G12" s="28">
        <v>961</v>
      </c>
      <c r="H12" s="28">
        <v>961</v>
      </c>
      <c r="I12" s="28">
        <v>961</v>
      </c>
      <c r="J12" s="28">
        <v>961</v>
      </c>
      <c r="K12" s="28">
        <v>1057</v>
      </c>
      <c r="L12" s="28">
        <v>1057</v>
      </c>
      <c r="M12" s="28">
        <v>1057</v>
      </c>
      <c r="N12" s="28">
        <v>1057</v>
      </c>
      <c r="O12" s="28">
        <v>976</v>
      </c>
      <c r="P12" s="28">
        <v>976</v>
      </c>
      <c r="Q12" s="28">
        <v>976</v>
      </c>
      <c r="R12" s="28">
        <v>976</v>
      </c>
      <c r="S12" s="28">
        <v>1011</v>
      </c>
      <c r="T12" s="28">
        <v>1011</v>
      </c>
      <c r="U12" s="28">
        <v>1011</v>
      </c>
      <c r="V12" s="28">
        <v>1011</v>
      </c>
      <c r="W12" s="28">
        <v>1177</v>
      </c>
      <c r="X12" s="28">
        <v>1176</v>
      </c>
      <c r="Y12" s="28">
        <v>1177</v>
      </c>
      <c r="Z12" s="28">
        <v>1177</v>
      </c>
      <c r="AA12" s="28">
        <v>1180</v>
      </c>
      <c r="AB12" s="28">
        <v>1180</v>
      </c>
      <c r="AD12" s="28">
        <f t="shared" si="3"/>
        <v>961</v>
      </c>
      <c r="AE12" s="28">
        <f t="shared" si="4"/>
        <v>1057</v>
      </c>
      <c r="AF12" s="28">
        <f t="shared" si="5"/>
        <v>976</v>
      </c>
      <c r="AG12" s="28">
        <f t="shared" si="6"/>
        <v>1011</v>
      </c>
      <c r="AH12" s="28">
        <f t="shared" si="7"/>
        <v>1177</v>
      </c>
      <c r="AI12" s="28">
        <f t="shared" si="8"/>
        <v>1180</v>
      </c>
      <c r="AJ12" s="28">
        <f t="shared" si="8"/>
        <v>1180</v>
      </c>
    </row>
    <row r="13" spans="2:52" ht="12" customHeight="1" x14ac:dyDescent="0.2">
      <c r="B13" s="26"/>
      <c r="C13" s="27" t="s">
        <v>155</v>
      </c>
      <c r="D13" s="28"/>
      <c r="E13" s="28">
        <v>0</v>
      </c>
      <c r="F13" s="28"/>
      <c r="G13" s="28">
        <v>0</v>
      </c>
      <c r="H13" s="28">
        <v>0</v>
      </c>
      <c r="I13" s="28">
        <v>0</v>
      </c>
      <c r="J13" s="28">
        <v>0</v>
      </c>
      <c r="K13" s="28">
        <v>0</v>
      </c>
      <c r="L13" s="28">
        <v>0</v>
      </c>
      <c r="M13" s="28">
        <v>0</v>
      </c>
      <c r="N13" s="28">
        <v>0</v>
      </c>
      <c r="O13" s="28">
        <v>0</v>
      </c>
      <c r="P13" s="28">
        <v>0</v>
      </c>
      <c r="Q13" s="28">
        <v>0</v>
      </c>
      <c r="R13" s="28">
        <v>0</v>
      </c>
      <c r="S13" s="28">
        <v>0</v>
      </c>
      <c r="T13" s="28">
        <v>0</v>
      </c>
      <c r="U13" s="28">
        <v>0</v>
      </c>
      <c r="V13" s="28">
        <v>0</v>
      </c>
      <c r="W13" s="28">
        <v>0</v>
      </c>
      <c r="X13" s="28">
        <v>0</v>
      </c>
      <c r="Y13" s="28">
        <v>0</v>
      </c>
      <c r="Z13" s="28">
        <v>0</v>
      </c>
      <c r="AA13" s="28">
        <v>0</v>
      </c>
      <c r="AB13" s="28">
        <v>0</v>
      </c>
      <c r="AD13" s="28">
        <f t="shared" si="3"/>
        <v>0</v>
      </c>
      <c r="AE13" s="28">
        <f t="shared" si="4"/>
        <v>0</v>
      </c>
      <c r="AF13" s="28">
        <f t="shared" si="5"/>
        <v>0</v>
      </c>
      <c r="AG13" s="28">
        <f t="shared" si="6"/>
        <v>0</v>
      </c>
      <c r="AH13" s="28">
        <f t="shared" si="7"/>
        <v>0</v>
      </c>
      <c r="AI13" s="28">
        <f t="shared" si="8"/>
        <v>0</v>
      </c>
      <c r="AJ13" s="28">
        <f t="shared" si="8"/>
        <v>0</v>
      </c>
    </row>
    <row r="14" spans="2:52" s="33" customFormat="1" ht="12" customHeight="1" x14ac:dyDescent="0.2">
      <c r="B14" s="35"/>
      <c r="C14" s="36" t="s">
        <v>156</v>
      </c>
      <c r="D14" s="37">
        <f t="shared" ref="D14:F14" si="9">D15+D16</f>
        <v>233873</v>
      </c>
      <c r="E14" s="37">
        <f t="shared" si="9"/>
        <v>233748</v>
      </c>
      <c r="F14" s="37">
        <f t="shared" si="9"/>
        <v>263767</v>
      </c>
      <c r="G14" s="37">
        <f>G15+G16</f>
        <v>260909</v>
      </c>
      <c r="H14" s="37">
        <f t="shared" ref="H14:R14" si="10">H15+H16</f>
        <v>261006</v>
      </c>
      <c r="I14" s="37">
        <f t="shared" si="10"/>
        <v>261098</v>
      </c>
      <c r="J14" s="37">
        <f t="shared" si="10"/>
        <v>260836</v>
      </c>
      <c r="K14" s="37">
        <f t="shared" si="10"/>
        <v>256817</v>
      </c>
      <c r="L14" s="37">
        <f t="shared" si="10"/>
        <v>258259</v>
      </c>
      <c r="M14" s="37">
        <f t="shared" si="10"/>
        <v>258259</v>
      </c>
      <c r="N14" s="37">
        <f t="shared" si="10"/>
        <v>258259</v>
      </c>
      <c r="O14" s="37">
        <f t="shared" si="10"/>
        <v>258259</v>
      </c>
      <c r="P14" s="37">
        <f t="shared" si="10"/>
        <v>258259</v>
      </c>
      <c r="Q14" s="37">
        <f t="shared" si="10"/>
        <v>258379</v>
      </c>
      <c r="R14" s="37">
        <f t="shared" si="10"/>
        <v>270495</v>
      </c>
      <c r="S14" s="37">
        <f t="shared" ref="S14:AB14" si="11">S15+S16</f>
        <v>270495</v>
      </c>
      <c r="T14" s="37">
        <f t="shared" si="11"/>
        <v>170957</v>
      </c>
      <c r="U14" s="37">
        <f t="shared" si="11"/>
        <v>170957</v>
      </c>
      <c r="V14" s="37">
        <f t="shared" si="11"/>
        <v>170957</v>
      </c>
      <c r="W14" s="37">
        <f t="shared" si="11"/>
        <v>170957</v>
      </c>
      <c r="X14" s="37">
        <f t="shared" si="11"/>
        <v>170957</v>
      </c>
      <c r="Y14" s="37">
        <f t="shared" si="11"/>
        <v>170957</v>
      </c>
      <c r="Z14" s="37">
        <f t="shared" si="11"/>
        <v>171007</v>
      </c>
      <c r="AA14" s="37">
        <f t="shared" si="11"/>
        <v>171007</v>
      </c>
      <c r="AB14" s="37">
        <f t="shared" si="11"/>
        <v>171363</v>
      </c>
      <c r="AD14" s="37">
        <f t="shared" si="3"/>
        <v>260909</v>
      </c>
      <c r="AE14" s="37">
        <f t="shared" si="4"/>
        <v>256817</v>
      </c>
      <c r="AF14" s="37">
        <f t="shared" si="5"/>
        <v>258259</v>
      </c>
      <c r="AG14" s="37">
        <f t="shared" si="6"/>
        <v>270495</v>
      </c>
      <c r="AH14" s="37">
        <f t="shared" si="7"/>
        <v>170957</v>
      </c>
      <c r="AI14" s="37">
        <f t="shared" si="8"/>
        <v>171007</v>
      </c>
      <c r="AJ14" s="37">
        <f t="shared" si="8"/>
        <v>171363</v>
      </c>
      <c r="AK14" s="68"/>
      <c r="AL14" s="68"/>
      <c r="AM14" s="68"/>
      <c r="AN14" s="68"/>
      <c r="AO14" s="68"/>
      <c r="AP14" s="68"/>
      <c r="AQ14" s="68"/>
      <c r="AR14" s="68"/>
      <c r="AS14" s="68"/>
      <c r="AT14" s="68"/>
      <c r="AU14" s="68"/>
      <c r="AV14" s="68"/>
    </row>
    <row r="15" spans="2:52" ht="12" customHeight="1" x14ac:dyDescent="0.2">
      <c r="B15" s="29"/>
      <c r="C15" s="30" t="s">
        <v>157</v>
      </c>
      <c r="D15" s="31">
        <v>233731</v>
      </c>
      <c r="E15" s="31">
        <v>233731</v>
      </c>
      <c r="F15" s="31">
        <v>263731</v>
      </c>
      <c r="G15" s="31">
        <v>260827</v>
      </c>
      <c r="H15" s="31">
        <v>260827</v>
      </c>
      <c r="I15" s="31">
        <v>260827</v>
      </c>
      <c r="J15" s="31">
        <v>260827</v>
      </c>
      <c r="K15" s="31">
        <v>256753</v>
      </c>
      <c r="L15" s="31">
        <v>258259</v>
      </c>
      <c r="M15" s="31">
        <v>258259</v>
      </c>
      <c r="N15" s="31">
        <v>258259</v>
      </c>
      <c r="O15" s="31">
        <v>258259</v>
      </c>
      <c r="P15" s="31">
        <v>258259</v>
      </c>
      <c r="Q15" s="31">
        <v>258259</v>
      </c>
      <c r="R15" s="31">
        <v>270495</v>
      </c>
      <c r="S15" s="31">
        <v>270495</v>
      </c>
      <c r="T15" s="31">
        <v>170957</v>
      </c>
      <c r="U15" s="31">
        <v>170957</v>
      </c>
      <c r="V15" s="31">
        <v>170957</v>
      </c>
      <c r="W15" s="31">
        <v>170957</v>
      </c>
      <c r="X15" s="31">
        <v>170957</v>
      </c>
      <c r="Y15" s="31">
        <v>170957</v>
      </c>
      <c r="Z15" s="31">
        <v>171007</v>
      </c>
      <c r="AA15" s="31">
        <v>171007</v>
      </c>
      <c r="AB15" s="31">
        <v>171007</v>
      </c>
      <c r="AD15" s="31">
        <f t="shared" si="3"/>
        <v>260827</v>
      </c>
      <c r="AE15" s="31">
        <f t="shared" si="4"/>
        <v>256753</v>
      </c>
      <c r="AF15" s="31">
        <f t="shared" si="5"/>
        <v>258259</v>
      </c>
      <c r="AG15" s="31">
        <f t="shared" si="6"/>
        <v>270495</v>
      </c>
      <c r="AH15" s="31">
        <f t="shared" si="7"/>
        <v>170957</v>
      </c>
      <c r="AI15" s="31">
        <f t="shared" si="8"/>
        <v>171007</v>
      </c>
      <c r="AJ15" s="31">
        <f t="shared" si="8"/>
        <v>171007</v>
      </c>
    </row>
    <row r="16" spans="2:52" ht="12" customHeight="1" x14ac:dyDescent="0.2">
      <c r="B16" s="29"/>
      <c r="C16" s="30" t="s">
        <v>158</v>
      </c>
      <c r="D16" s="31">
        <v>142</v>
      </c>
      <c r="E16" s="31">
        <v>17</v>
      </c>
      <c r="F16" s="31">
        <v>36</v>
      </c>
      <c r="G16" s="31">
        <v>82</v>
      </c>
      <c r="H16" s="31">
        <v>179</v>
      </c>
      <c r="I16" s="31">
        <v>271</v>
      </c>
      <c r="J16" s="31">
        <v>9</v>
      </c>
      <c r="K16" s="31">
        <v>64</v>
      </c>
      <c r="L16" s="31">
        <v>0</v>
      </c>
      <c r="M16" s="31">
        <v>0</v>
      </c>
      <c r="N16" s="31">
        <v>0</v>
      </c>
      <c r="O16" s="31">
        <v>0</v>
      </c>
      <c r="P16" s="31">
        <v>0</v>
      </c>
      <c r="Q16" s="31">
        <v>120</v>
      </c>
      <c r="R16" s="31">
        <v>0</v>
      </c>
      <c r="S16" s="31">
        <v>0</v>
      </c>
      <c r="T16" s="31">
        <v>0</v>
      </c>
      <c r="U16" s="31">
        <v>0</v>
      </c>
      <c r="V16" s="31"/>
      <c r="W16" s="31">
        <v>0</v>
      </c>
      <c r="X16" s="31">
        <v>0</v>
      </c>
      <c r="Y16" s="31">
        <v>0</v>
      </c>
      <c r="Z16" s="31">
        <v>0</v>
      </c>
      <c r="AA16" s="31">
        <v>0</v>
      </c>
      <c r="AB16" s="31">
        <v>356</v>
      </c>
      <c r="AD16" s="31">
        <f t="shared" si="3"/>
        <v>82</v>
      </c>
      <c r="AE16" s="31">
        <f t="shared" si="4"/>
        <v>64</v>
      </c>
      <c r="AF16" s="31">
        <f t="shared" si="5"/>
        <v>0</v>
      </c>
      <c r="AG16" s="31">
        <f t="shared" si="6"/>
        <v>0</v>
      </c>
      <c r="AH16" s="31">
        <f t="shared" si="7"/>
        <v>0</v>
      </c>
      <c r="AI16" s="31">
        <f t="shared" si="8"/>
        <v>0</v>
      </c>
      <c r="AJ16" s="31">
        <f t="shared" si="8"/>
        <v>356</v>
      </c>
    </row>
    <row r="17" spans="2:48" s="33" customFormat="1" ht="12" customHeight="1" x14ac:dyDescent="0.2">
      <c r="B17" s="35"/>
      <c r="C17" s="36" t="s">
        <v>159</v>
      </c>
      <c r="D17" s="37">
        <f t="shared" ref="D17:F17" si="12">SUM(D18:D19)</f>
        <v>0</v>
      </c>
      <c r="E17" s="37">
        <f t="shared" si="12"/>
        <v>0</v>
      </c>
      <c r="F17" s="37">
        <f t="shared" si="12"/>
        <v>0</v>
      </c>
      <c r="G17" s="37">
        <f>SUM(G18:G19)</f>
        <v>0</v>
      </c>
      <c r="H17" s="37">
        <f t="shared" ref="H17:Q17" si="13">SUM(H18:H19)</f>
        <v>0</v>
      </c>
      <c r="I17" s="37">
        <f t="shared" si="13"/>
        <v>0</v>
      </c>
      <c r="J17" s="37">
        <f t="shared" si="13"/>
        <v>0</v>
      </c>
      <c r="K17" s="37">
        <f t="shared" si="13"/>
        <v>0</v>
      </c>
      <c r="L17" s="37">
        <f t="shared" si="13"/>
        <v>0</v>
      </c>
      <c r="M17" s="37">
        <f t="shared" si="13"/>
        <v>0</v>
      </c>
      <c r="N17" s="37">
        <f t="shared" si="13"/>
        <v>0</v>
      </c>
      <c r="O17" s="37">
        <f t="shared" si="13"/>
        <v>0</v>
      </c>
      <c r="P17" s="37">
        <f t="shared" si="13"/>
        <v>0</v>
      </c>
      <c r="Q17" s="37">
        <f t="shared" si="13"/>
        <v>0</v>
      </c>
      <c r="R17" s="37">
        <f t="shared" ref="R17:S17" si="14">SUM(R18:R19)</f>
        <v>0</v>
      </c>
      <c r="S17" s="37">
        <f t="shared" si="14"/>
        <v>0</v>
      </c>
      <c r="T17" s="37">
        <f t="shared" ref="T17:AB17" si="15">SUM(T18:T19)</f>
        <v>0</v>
      </c>
      <c r="U17" s="37">
        <f t="shared" si="15"/>
        <v>0</v>
      </c>
      <c r="V17" s="37">
        <f t="shared" si="15"/>
        <v>0</v>
      </c>
      <c r="W17" s="37">
        <f t="shared" si="15"/>
        <v>0</v>
      </c>
      <c r="X17" s="37">
        <f t="shared" si="15"/>
        <v>0</v>
      </c>
      <c r="Y17" s="37">
        <f t="shared" si="15"/>
        <v>0</v>
      </c>
      <c r="Z17" s="37">
        <f t="shared" si="15"/>
        <v>0</v>
      </c>
      <c r="AA17" s="37">
        <f t="shared" si="15"/>
        <v>0</v>
      </c>
      <c r="AB17" s="37">
        <f t="shared" si="15"/>
        <v>0</v>
      </c>
      <c r="AD17" s="37">
        <f t="shared" si="3"/>
        <v>0</v>
      </c>
      <c r="AE17" s="37">
        <f t="shared" si="4"/>
        <v>0</v>
      </c>
      <c r="AF17" s="37">
        <f t="shared" si="5"/>
        <v>0</v>
      </c>
      <c r="AG17" s="37">
        <f t="shared" si="6"/>
        <v>0</v>
      </c>
      <c r="AH17" s="37">
        <f t="shared" si="7"/>
        <v>0</v>
      </c>
      <c r="AI17" s="37">
        <f t="shared" si="8"/>
        <v>0</v>
      </c>
      <c r="AJ17" s="37">
        <f t="shared" si="8"/>
        <v>0</v>
      </c>
      <c r="AK17" s="68"/>
      <c r="AL17" s="68"/>
      <c r="AM17" s="68"/>
      <c r="AN17" s="68"/>
      <c r="AO17" s="68"/>
      <c r="AP17" s="68"/>
      <c r="AQ17" s="68"/>
      <c r="AR17" s="68"/>
      <c r="AS17" s="68"/>
      <c r="AT17" s="68"/>
      <c r="AU17" s="68"/>
      <c r="AV17" s="68"/>
    </row>
    <row r="18" spans="2:48" ht="12" customHeight="1" x14ac:dyDescent="0.2">
      <c r="B18" s="29"/>
      <c r="C18" s="30" t="s">
        <v>160</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1">
        <v>0</v>
      </c>
      <c r="Z18" s="31">
        <v>0</v>
      </c>
      <c r="AA18" s="31">
        <v>0</v>
      </c>
      <c r="AB18" s="31">
        <v>0</v>
      </c>
      <c r="AD18" s="31">
        <f t="shared" si="3"/>
        <v>0</v>
      </c>
      <c r="AE18" s="31">
        <f t="shared" si="4"/>
        <v>0</v>
      </c>
      <c r="AF18" s="31">
        <f t="shared" si="5"/>
        <v>0</v>
      </c>
      <c r="AG18" s="31">
        <f t="shared" si="6"/>
        <v>0</v>
      </c>
      <c r="AH18" s="31">
        <f t="shared" si="7"/>
        <v>0</v>
      </c>
      <c r="AI18" s="31">
        <f t="shared" si="8"/>
        <v>0</v>
      </c>
      <c r="AJ18" s="31">
        <f t="shared" si="8"/>
        <v>0</v>
      </c>
    </row>
    <row r="19" spans="2:48" ht="12" customHeight="1" x14ac:dyDescent="0.2">
      <c r="B19" s="29"/>
      <c r="C19" s="30" t="s">
        <v>161</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0</v>
      </c>
      <c r="AB19" s="31">
        <v>0</v>
      </c>
      <c r="AD19" s="31">
        <f t="shared" si="3"/>
        <v>0</v>
      </c>
      <c r="AE19" s="31">
        <f t="shared" si="4"/>
        <v>0</v>
      </c>
      <c r="AF19" s="31">
        <f t="shared" si="5"/>
        <v>0</v>
      </c>
      <c r="AG19" s="31">
        <f t="shared" si="6"/>
        <v>0</v>
      </c>
      <c r="AH19" s="31">
        <f t="shared" si="7"/>
        <v>0</v>
      </c>
      <c r="AI19" s="31">
        <f t="shared" si="8"/>
        <v>0</v>
      </c>
      <c r="AJ19" s="31">
        <f t="shared" si="8"/>
        <v>0</v>
      </c>
    </row>
    <row r="20" spans="2:48" s="33" customFormat="1" ht="12" customHeight="1" x14ac:dyDescent="0.2">
      <c r="B20" s="35"/>
      <c r="C20" s="36" t="s">
        <v>162</v>
      </c>
      <c r="D20" s="37">
        <f t="shared" ref="D20:F20" si="16">SUM(D21:D22)</f>
        <v>0</v>
      </c>
      <c r="E20" s="37">
        <f t="shared" si="16"/>
        <v>0</v>
      </c>
      <c r="F20" s="37">
        <f t="shared" si="16"/>
        <v>0</v>
      </c>
      <c r="G20" s="37">
        <f>SUM(G21:G22)</f>
        <v>0</v>
      </c>
      <c r="H20" s="37">
        <f t="shared" ref="H20:Q20" si="17">SUM(H21:H22)</f>
        <v>0</v>
      </c>
      <c r="I20" s="37">
        <f t="shared" si="17"/>
        <v>0</v>
      </c>
      <c r="J20" s="37">
        <f t="shared" si="17"/>
        <v>0</v>
      </c>
      <c r="K20" s="37">
        <f t="shared" si="17"/>
        <v>0</v>
      </c>
      <c r="L20" s="37">
        <f t="shared" si="17"/>
        <v>0</v>
      </c>
      <c r="M20" s="37">
        <f t="shared" si="17"/>
        <v>0</v>
      </c>
      <c r="N20" s="37">
        <f t="shared" si="17"/>
        <v>0</v>
      </c>
      <c r="O20" s="37">
        <f t="shared" si="17"/>
        <v>0</v>
      </c>
      <c r="P20" s="37">
        <f t="shared" si="17"/>
        <v>0</v>
      </c>
      <c r="Q20" s="37">
        <f t="shared" si="17"/>
        <v>0</v>
      </c>
      <c r="R20" s="37">
        <f t="shared" ref="R20:S20" si="18">SUM(R21:R22)</f>
        <v>0</v>
      </c>
      <c r="S20" s="37">
        <f t="shared" si="18"/>
        <v>0</v>
      </c>
      <c r="T20" s="37">
        <f t="shared" ref="T20:AB20" si="19">SUM(T21:T22)</f>
        <v>0</v>
      </c>
      <c r="U20" s="37">
        <f t="shared" si="19"/>
        <v>0</v>
      </c>
      <c r="V20" s="37">
        <f t="shared" si="19"/>
        <v>0</v>
      </c>
      <c r="W20" s="37">
        <f t="shared" si="19"/>
        <v>0</v>
      </c>
      <c r="X20" s="37">
        <f t="shared" si="19"/>
        <v>0</v>
      </c>
      <c r="Y20" s="37">
        <f t="shared" si="19"/>
        <v>0</v>
      </c>
      <c r="Z20" s="37">
        <f t="shared" si="19"/>
        <v>0</v>
      </c>
      <c r="AA20" s="37">
        <f t="shared" si="19"/>
        <v>0</v>
      </c>
      <c r="AB20" s="37">
        <f t="shared" si="19"/>
        <v>0</v>
      </c>
      <c r="AD20" s="37">
        <f t="shared" si="3"/>
        <v>0</v>
      </c>
      <c r="AE20" s="37">
        <f t="shared" si="4"/>
        <v>0</v>
      </c>
      <c r="AF20" s="37">
        <f t="shared" si="5"/>
        <v>0</v>
      </c>
      <c r="AG20" s="37">
        <f t="shared" si="6"/>
        <v>0</v>
      </c>
      <c r="AH20" s="37">
        <f t="shared" si="7"/>
        <v>0</v>
      </c>
      <c r="AI20" s="37">
        <f t="shared" si="8"/>
        <v>0</v>
      </c>
      <c r="AJ20" s="37">
        <f t="shared" si="8"/>
        <v>0</v>
      </c>
      <c r="AK20" s="68"/>
      <c r="AL20" s="68"/>
      <c r="AM20" s="68"/>
      <c r="AN20" s="68"/>
      <c r="AO20" s="68"/>
      <c r="AP20" s="68"/>
      <c r="AQ20" s="68"/>
      <c r="AR20" s="68"/>
      <c r="AS20" s="68"/>
      <c r="AT20" s="68"/>
      <c r="AU20" s="68"/>
      <c r="AV20" s="68"/>
    </row>
    <row r="21" spans="2:48" ht="12" customHeight="1" x14ac:dyDescent="0.2">
      <c r="B21" s="29"/>
      <c r="C21" s="30" t="s">
        <v>163</v>
      </c>
      <c r="D21" s="31">
        <v>0</v>
      </c>
      <c r="E21" s="31">
        <v>0</v>
      </c>
      <c r="F21" s="31">
        <v>0</v>
      </c>
      <c r="G21" s="31">
        <v>0</v>
      </c>
      <c r="H21" s="31">
        <v>0</v>
      </c>
      <c r="I21" s="31">
        <v>0</v>
      </c>
      <c r="J21" s="31">
        <v>0</v>
      </c>
      <c r="K21" s="31">
        <v>0</v>
      </c>
      <c r="L21" s="31">
        <v>0</v>
      </c>
      <c r="M21" s="31">
        <v>0</v>
      </c>
      <c r="N21" s="31">
        <v>0</v>
      </c>
      <c r="O21" s="31">
        <v>0</v>
      </c>
      <c r="P21" s="31">
        <v>0</v>
      </c>
      <c r="Q21" s="31">
        <v>0</v>
      </c>
      <c r="R21" s="31">
        <v>0</v>
      </c>
      <c r="S21" s="31">
        <v>0</v>
      </c>
      <c r="T21" s="31">
        <v>0</v>
      </c>
      <c r="U21" s="31">
        <v>0</v>
      </c>
      <c r="V21" s="31">
        <v>0</v>
      </c>
      <c r="W21" s="31">
        <v>0</v>
      </c>
      <c r="X21" s="31">
        <v>0</v>
      </c>
      <c r="Y21" s="31">
        <v>0</v>
      </c>
      <c r="Z21" s="31">
        <v>0</v>
      </c>
      <c r="AA21" s="31">
        <v>0</v>
      </c>
      <c r="AB21" s="31">
        <v>0</v>
      </c>
      <c r="AD21" s="31">
        <f t="shared" si="3"/>
        <v>0</v>
      </c>
      <c r="AE21" s="31">
        <f t="shared" si="4"/>
        <v>0</v>
      </c>
      <c r="AF21" s="31">
        <f t="shared" si="5"/>
        <v>0</v>
      </c>
      <c r="AG21" s="31">
        <f t="shared" si="6"/>
        <v>0</v>
      </c>
      <c r="AH21" s="31">
        <f t="shared" si="7"/>
        <v>0</v>
      </c>
      <c r="AI21" s="31">
        <f t="shared" si="8"/>
        <v>0</v>
      </c>
      <c r="AJ21" s="31">
        <f t="shared" si="8"/>
        <v>0</v>
      </c>
    </row>
    <row r="22" spans="2:48" ht="12" customHeight="1" x14ac:dyDescent="0.2">
      <c r="B22" s="29"/>
      <c r="C22" s="30" t="s">
        <v>164</v>
      </c>
      <c r="D22" s="31"/>
      <c r="E22" s="31">
        <v>0</v>
      </c>
      <c r="F22" s="31">
        <v>0</v>
      </c>
      <c r="G22" s="31">
        <v>0</v>
      </c>
      <c r="H22" s="31">
        <v>0</v>
      </c>
      <c r="I22" s="31">
        <v>0</v>
      </c>
      <c r="J22" s="31">
        <v>0</v>
      </c>
      <c r="K22" s="31">
        <v>0</v>
      </c>
      <c r="L22" s="31">
        <v>0</v>
      </c>
      <c r="M22" s="31">
        <v>0</v>
      </c>
      <c r="N22" s="31">
        <v>0</v>
      </c>
      <c r="O22" s="31">
        <v>0</v>
      </c>
      <c r="P22" s="31">
        <v>0</v>
      </c>
      <c r="Q22" s="31">
        <v>0</v>
      </c>
      <c r="R22" s="31">
        <v>0</v>
      </c>
      <c r="S22" s="31">
        <v>0</v>
      </c>
      <c r="T22" s="31">
        <v>0</v>
      </c>
      <c r="U22" s="31">
        <v>0</v>
      </c>
      <c r="V22" s="31">
        <v>0</v>
      </c>
      <c r="W22" s="31">
        <v>0</v>
      </c>
      <c r="X22" s="31">
        <v>0</v>
      </c>
      <c r="Y22" s="31">
        <v>0</v>
      </c>
      <c r="Z22" s="31">
        <v>0</v>
      </c>
      <c r="AA22" s="31">
        <v>0</v>
      </c>
      <c r="AB22" s="31">
        <v>0</v>
      </c>
      <c r="AD22" s="31">
        <f t="shared" si="3"/>
        <v>0</v>
      </c>
      <c r="AE22" s="31">
        <f t="shared" si="4"/>
        <v>0</v>
      </c>
      <c r="AF22" s="31">
        <f t="shared" si="5"/>
        <v>0</v>
      </c>
      <c r="AG22" s="31">
        <f t="shared" si="6"/>
        <v>0</v>
      </c>
      <c r="AH22" s="31">
        <f t="shared" si="7"/>
        <v>0</v>
      </c>
      <c r="AI22" s="31">
        <f t="shared" si="8"/>
        <v>0</v>
      </c>
      <c r="AJ22" s="31">
        <f t="shared" si="8"/>
        <v>0</v>
      </c>
    </row>
    <row r="23" spans="2:48" ht="12" customHeight="1" x14ac:dyDescent="0.2">
      <c r="B23" s="26"/>
      <c r="C23" s="27" t="s">
        <v>165</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286</v>
      </c>
      <c r="AB23" s="28">
        <v>264</v>
      </c>
      <c r="AD23" s="28">
        <f t="shared" si="3"/>
        <v>0</v>
      </c>
      <c r="AE23" s="28">
        <f t="shared" si="4"/>
        <v>0</v>
      </c>
      <c r="AF23" s="28">
        <f t="shared" si="5"/>
        <v>0</v>
      </c>
      <c r="AG23" s="28">
        <f t="shared" si="6"/>
        <v>0</v>
      </c>
      <c r="AH23" s="28">
        <f t="shared" si="7"/>
        <v>0</v>
      </c>
      <c r="AI23" s="28">
        <f t="shared" si="8"/>
        <v>286</v>
      </c>
      <c r="AJ23" s="28">
        <f t="shared" si="8"/>
        <v>264</v>
      </c>
    </row>
    <row r="24" spans="2:48" ht="12" customHeight="1" x14ac:dyDescent="0.2">
      <c r="B24" s="26"/>
      <c r="C24" s="27" t="s">
        <v>166</v>
      </c>
      <c r="D24" s="28">
        <v>18976</v>
      </c>
      <c r="E24" s="28">
        <v>18018</v>
      </c>
      <c r="F24" s="28">
        <v>17032</v>
      </c>
      <c r="G24" s="28">
        <v>16287</v>
      </c>
      <c r="H24" s="28">
        <v>15057</v>
      </c>
      <c r="I24" s="28">
        <v>15013</v>
      </c>
      <c r="J24" s="28">
        <v>14886</v>
      </c>
      <c r="K24" s="28">
        <v>18090</v>
      </c>
      <c r="L24" s="28">
        <v>17440</v>
      </c>
      <c r="M24" s="28">
        <v>16917</v>
      </c>
      <c r="N24" s="28">
        <v>15978</v>
      </c>
      <c r="O24" s="28">
        <v>16059</v>
      </c>
      <c r="P24" s="28">
        <v>15272</v>
      </c>
      <c r="Q24" s="28">
        <v>14960</v>
      </c>
      <c r="R24" s="28">
        <v>14472</v>
      </c>
      <c r="S24" s="28">
        <v>14138</v>
      </c>
      <c r="T24" s="28">
        <v>14551</v>
      </c>
      <c r="U24" s="28">
        <v>14958</v>
      </c>
      <c r="V24" s="28">
        <v>15103</v>
      </c>
      <c r="W24" s="28">
        <v>15575</v>
      </c>
      <c r="X24" s="28">
        <v>15084</v>
      </c>
      <c r="Y24" s="28">
        <v>14844</v>
      </c>
      <c r="Z24" s="28">
        <v>13402</v>
      </c>
      <c r="AA24" s="28">
        <v>13845</v>
      </c>
      <c r="AB24" s="28">
        <v>12914</v>
      </c>
      <c r="AD24" s="28">
        <f t="shared" si="3"/>
        <v>16287</v>
      </c>
      <c r="AE24" s="28">
        <f t="shared" si="4"/>
        <v>18090</v>
      </c>
      <c r="AF24" s="28">
        <f t="shared" si="5"/>
        <v>16059</v>
      </c>
      <c r="AG24" s="28">
        <f t="shared" si="6"/>
        <v>14138</v>
      </c>
      <c r="AH24" s="28">
        <f t="shared" si="7"/>
        <v>15575</v>
      </c>
      <c r="AI24" s="28">
        <f t="shared" si="8"/>
        <v>13845</v>
      </c>
      <c r="AJ24" s="28">
        <f t="shared" si="8"/>
        <v>12914</v>
      </c>
    </row>
    <row r="25" spans="2:48" ht="12" customHeight="1" x14ac:dyDescent="0.2">
      <c r="B25" s="138" t="s">
        <v>97</v>
      </c>
      <c r="C25" s="138"/>
      <c r="D25" s="34">
        <f t="shared" ref="D25:I25" si="20">SUM(D26:D28,D31:D33,D36,D39,D42:D45)</f>
        <v>115103</v>
      </c>
      <c r="E25" s="34">
        <f t="shared" si="20"/>
        <v>137630</v>
      </c>
      <c r="F25" s="34">
        <f t="shared" si="20"/>
        <v>106710</v>
      </c>
      <c r="G25" s="34">
        <f t="shared" si="20"/>
        <v>104294</v>
      </c>
      <c r="H25" s="34">
        <f t="shared" si="20"/>
        <v>119534</v>
      </c>
      <c r="I25" s="34">
        <f t="shared" si="20"/>
        <v>115454</v>
      </c>
      <c r="J25" s="34">
        <f>SUM(J26:J28,J31:J33,J36,J39,J42:J45)</f>
        <v>113706</v>
      </c>
      <c r="K25" s="34">
        <f>SUM(K26:K28,K31:K33,K36,K39,K42:K45)</f>
        <v>107689</v>
      </c>
      <c r="L25" s="34">
        <f t="shared" ref="L25:Q25" si="21">SUM(L26:L28,L31:L33,L36,L39,L42:L45)</f>
        <v>116027</v>
      </c>
      <c r="M25" s="34">
        <f t="shared" si="21"/>
        <v>174300</v>
      </c>
      <c r="N25" s="34">
        <f t="shared" si="21"/>
        <v>158897</v>
      </c>
      <c r="O25" s="34">
        <f t="shared" si="21"/>
        <v>104912</v>
      </c>
      <c r="P25" s="34">
        <f t="shared" si="21"/>
        <v>126690</v>
      </c>
      <c r="Q25" s="34">
        <f t="shared" si="21"/>
        <v>157897</v>
      </c>
      <c r="R25" s="34">
        <f t="shared" ref="R25:S25" si="22">SUM(R26:R28,R31:R33,R36,R39,R42:R45)</f>
        <v>153573</v>
      </c>
      <c r="S25" s="34">
        <f t="shared" si="22"/>
        <v>138517</v>
      </c>
      <c r="T25" s="34">
        <f t="shared" ref="T25:AB25" si="23">SUM(T26:T28,T31:T33,T36,T39,T42:T45)</f>
        <v>188361</v>
      </c>
      <c r="U25" s="34">
        <f t="shared" si="23"/>
        <v>199315</v>
      </c>
      <c r="V25" s="34">
        <f t="shared" si="23"/>
        <v>185614</v>
      </c>
      <c r="W25" s="34">
        <f t="shared" si="23"/>
        <v>188257</v>
      </c>
      <c r="X25" s="34">
        <f t="shared" si="23"/>
        <v>205342</v>
      </c>
      <c r="Y25" s="34">
        <f t="shared" si="23"/>
        <v>221892</v>
      </c>
      <c r="Z25" s="34">
        <f t="shared" si="23"/>
        <v>247019</v>
      </c>
      <c r="AA25" s="34">
        <f t="shared" si="23"/>
        <v>184556</v>
      </c>
      <c r="AB25" s="34">
        <f t="shared" si="23"/>
        <v>192973</v>
      </c>
      <c r="AD25" s="34">
        <f t="shared" si="3"/>
        <v>104294</v>
      </c>
      <c r="AE25" s="34">
        <f t="shared" si="4"/>
        <v>107689</v>
      </c>
      <c r="AF25" s="34">
        <f t="shared" si="5"/>
        <v>104912</v>
      </c>
      <c r="AG25" s="34">
        <f t="shared" si="6"/>
        <v>138517</v>
      </c>
      <c r="AH25" s="34">
        <f t="shared" si="7"/>
        <v>188257</v>
      </c>
      <c r="AI25" s="34">
        <f t="shared" si="8"/>
        <v>184556</v>
      </c>
      <c r="AJ25" s="34">
        <f t="shared" si="8"/>
        <v>192973</v>
      </c>
    </row>
    <row r="26" spans="2:48" ht="12" customHeight="1" x14ac:dyDescent="0.2">
      <c r="B26" s="26"/>
      <c r="C26" s="27" t="s">
        <v>167</v>
      </c>
      <c r="D26" s="28">
        <v>34583</v>
      </c>
      <c r="E26" s="28">
        <v>37761</v>
      </c>
      <c r="F26" s="28">
        <v>41939</v>
      </c>
      <c r="G26" s="28">
        <v>44381</v>
      </c>
      <c r="H26" s="28">
        <v>50131</v>
      </c>
      <c r="I26" s="28">
        <v>45528</v>
      </c>
      <c r="J26" s="28">
        <v>43293</v>
      </c>
      <c r="K26" s="28">
        <v>34734</v>
      </c>
      <c r="L26" s="28">
        <v>42621</v>
      </c>
      <c r="M26" s="28">
        <v>53486</v>
      </c>
      <c r="N26" s="28">
        <v>59346</v>
      </c>
      <c r="O26" s="28">
        <v>49314</v>
      </c>
      <c r="P26" s="28">
        <v>70683</v>
      </c>
      <c r="Q26" s="28">
        <v>88785</v>
      </c>
      <c r="R26" s="28">
        <v>98406</v>
      </c>
      <c r="S26" s="28">
        <v>91811</v>
      </c>
      <c r="T26" s="28">
        <v>115034</v>
      </c>
      <c r="U26" s="28">
        <v>115857</v>
      </c>
      <c r="V26" s="28">
        <v>112726</v>
      </c>
      <c r="W26" s="28">
        <v>96732</v>
      </c>
      <c r="X26" s="28">
        <v>97057</v>
      </c>
      <c r="Y26" s="28">
        <v>126795</v>
      </c>
      <c r="Z26" s="28">
        <v>128401</v>
      </c>
      <c r="AA26" s="28">
        <v>111094</v>
      </c>
      <c r="AB26" s="28">
        <v>94792</v>
      </c>
      <c r="AD26" s="28">
        <f t="shared" si="3"/>
        <v>44381</v>
      </c>
      <c r="AE26" s="28">
        <f t="shared" si="4"/>
        <v>34734</v>
      </c>
      <c r="AF26" s="28">
        <f t="shared" si="5"/>
        <v>49314</v>
      </c>
      <c r="AG26" s="28">
        <f t="shared" si="6"/>
        <v>91811</v>
      </c>
      <c r="AH26" s="28">
        <f t="shared" si="7"/>
        <v>96732</v>
      </c>
      <c r="AI26" s="28">
        <f t="shared" si="8"/>
        <v>111094</v>
      </c>
      <c r="AJ26" s="28">
        <f t="shared" si="8"/>
        <v>94792</v>
      </c>
    </row>
    <row r="27" spans="2:48" ht="12" customHeight="1" x14ac:dyDescent="0.2">
      <c r="B27" s="26"/>
      <c r="C27" s="27" t="s">
        <v>153</v>
      </c>
      <c r="D27" s="28"/>
      <c r="E27" s="28"/>
      <c r="F27" s="28"/>
      <c r="G27" s="28">
        <v>0</v>
      </c>
      <c r="H27" s="28">
        <v>0</v>
      </c>
      <c r="I27" s="28"/>
      <c r="J27" s="28">
        <v>0</v>
      </c>
      <c r="K27" s="28">
        <v>10320</v>
      </c>
      <c r="L27" s="28">
        <v>10320</v>
      </c>
      <c r="M27" s="28">
        <v>10320</v>
      </c>
      <c r="N27" s="28">
        <v>3060</v>
      </c>
      <c r="O27" s="28">
        <v>0</v>
      </c>
      <c r="P27" s="28">
        <v>0</v>
      </c>
      <c r="Q27" s="28">
        <v>0</v>
      </c>
      <c r="R27" s="28">
        <v>0</v>
      </c>
      <c r="S27" s="28">
        <v>0</v>
      </c>
      <c r="T27" s="28">
        <v>0</v>
      </c>
      <c r="U27" s="28">
        <v>0</v>
      </c>
      <c r="V27" s="28">
        <v>0</v>
      </c>
      <c r="W27" s="28">
        <v>0</v>
      </c>
      <c r="X27" s="28">
        <v>0</v>
      </c>
      <c r="Y27" s="28">
        <v>0</v>
      </c>
      <c r="Z27" s="28">
        <v>0</v>
      </c>
      <c r="AA27" s="28">
        <v>0</v>
      </c>
      <c r="AB27" s="28">
        <v>0</v>
      </c>
      <c r="AD27" s="28">
        <f t="shared" si="3"/>
        <v>0</v>
      </c>
      <c r="AE27" s="28">
        <f t="shared" si="4"/>
        <v>10320</v>
      </c>
      <c r="AF27" s="28">
        <f t="shared" si="5"/>
        <v>0</v>
      </c>
      <c r="AG27" s="28">
        <f t="shared" si="6"/>
        <v>0</v>
      </c>
      <c r="AH27" s="28">
        <f t="shared" si="7"/>
        <v>0</v>
      </c>
      <c r="AI27" s="28">
        <f t="shared" si="8"/>
        <v>0</v>
      </c>
      <c r="AJ27" s="28">
        <f t="shared" si="8"/>
        <v>0</v>
      </c>
    </row>
    <row r="28" spans="2:48" s="33" customFormat="1" ht="12" customHeight="1" x14ac:dyDescent="0.2">
      <c r="B28" s="35"/>
      <c r="C28" s="36" t="s">
        <v>168</v>
      </c>
      <c r="D28" s="37">
        <f t="shared" ref="D28:F28" si="24">SUM(D29:D30)</f>
        <v>41203</v>
      </c>
      <c r="E28" s="37">
        <f t="shared" si="24"/>
        <v>54305</v>
      </c>
      <c r="F28" s="37">
        <f t="shared" si="24"/>
        <v>50488</v>
      </c>
      <c r="G28" s="37">
        <f>SUM(G29:G30)</f>
        <v>48631</v>
      </c>
      <c r="H28" s="37">
        <f t="shared" ref="H28:Q28" si="25">SUM(H29:H30)</f>
        <v>57508</v>
      </c>
      <c r="I28" s="37">
        <f t="shared" si="25"/>
        <v>52373</v>
      </c>
      <c r="J28" s="37">
        <f>SUM(J29:J30)</f>
        <v>52223</v>
      </c>
      <c r="K28" s="37">
        <f t="shared" si="25"/>
        <v>46222</v>
      </c>
      <c r="L28" s="37">
        <f t="shared" si="25"/>
        <v>47864</v>
      </c>
      <c r="M28" s="37">
        <f t="shared" si="25"/>
        <v>79011</v>
      </c>
      <c r="N28" s="37">
        <f t="shared" si="25"/>
        <v>76710</v>
      </c>
      <c r="O28" s="37">
        <f t="shared" si="25"/>
        <v>47078</v>
      </c>
      <c r="P28" s="37">
        <f t="shared" si="25"/>
        <v>47173</v>
      </c>
      <c r="Q28" s="37">
        <f t="shared" si="25"/>
        <v>54498</v>
      </c>
      <c r="R28" s="37">
        <f t="shared" ref="R28:S28" si="26">SUM(R29:R30)</f>
        <v>48153</v>
      </c>
      <c r="S28" s="37">
        <f t="shared" si="26"/>
        <v>39038</v>
      </c>
      <c r="T28" s="37">
        <f t="shared" ref="T28:AB28" si="27">SUM(T29:T30)</f>
        <v>53483</v>
      </c>
      <c r="U28" s="37">
        <f t="shared" si="27"/>
        <v>71308</v>
      </c>
      <c r="V28" s="37">
        <f t="shared" si="27"/>
        <v>65229</v>
      </c>
      <c r="W28" s="37">
        <f t="shared" si="27"/>
        <v>69981</v>
      </c>
      <c r="X28" s="37">
        <f t="shared" si="27"/>
        <v>86754</v>
      </c>
      <c r="Y28" s="37">
        <f t="shared" si="27"/>
        <v>73534</v>
      </c>
      <c r="Z28" s="37">
        <f t="shared" si="27"/>
        <v>103952</v>
      </c>
      <c r="AA28" s="37">
        <f t="shared" si="27"/>
        <v>63951</v>
      </c>
      <c r="AB28" s="37">
        <f t="shared" si="27"/>
        <v>86964</v>
      </c>
      <c r="AD28" s="37">
        <f t="shared" si="3"/>
        <v>48631</v>
      </c>
      <c r="AE28" s="37">
        <f t="shared" si="4"/>
        <v>46222</v>
      </c>
      <c r="AF28" s="37">
        <f t="shared" si="5"/>
        <v>47078</v>
      </c>
      <c r="AG28" s="37">
        <f t="shared" si="6"/>
        <v>39038</v>
      </c>
      <c r="AH28" s="37">
        <f t="shared" si="7"/>
        <v>69981</v>
      </c>
      <c r="AI28" s="37">
        <f t="shared" si="8"/>
        <v>63951</v>
      </c>
      <c r="AJ28" s="37">
        <f t="shared" si="8"/>
        <v>86964</v>
      </c>
      <c r="AK28" s="68"/>
      <c r="AL28" s="68"/>
      <c r="AM28" s="68"/>
      <c r="AN28" s="68"/>
      <c r="AO28" s="68"/>
      <c r="AP28" s="68"/>
      <c r="AQ28" s="68"/>
      <c r="AR28" s="68"/>
      <c r="AS28" s="68"/>
      <c r="AT28" s="68"/>
      <c r="AU28" s="68"/>
      <c r="AV28" s="68"/>
    </row>
    <row r="29" spans="2:48" ht="12" customHeight="1" x14ac:dyDescent="0.2">
      <c r="B29" s="29"/>
      <c r="C29" s="30" t="s">
        <v>163</v>
      </c>
      <c r="D29" s="31">
        <v>6714</v>
      </c>
      <c r="E29" s="31">
        <v>10079</v>
      </c>
      <c r="F29" s="31">
        <v>8000</v>
      </c>
      <c r="G29" s="31">
        <v>7011</v>
      </c>
      <c r="H29" s="31">
        <v>15050</v>
      </c>
      <c r="I29" s="31">
        <v>11729</v>
      </c>
      <c r="J29" s="31">
        <v>8258</v>
      </c>
      <c r="K29" s="31">
        <v>8950</v>
      </c>
      <c r="L29" s="31">
        <v>9006</v>
      </c>
      <c r="M29" s="31">
        <v>9469</v>
      </c>
      <c r="N29" s="31">
        <v>6426</v>
      </c>
      <c r="O29" s="31">
        <v>4126</v>
      </c>
      <c r="P29" s="31">
        <v>8560</v>
      </c>
      <c r="Q29" s="31">
        <v>6599</v>
      </c>
      <c r="R29" s="31">
        <v>6621</v>
      </c>
      <c r="S29" s="31">
        <v>2025</v>
      </c>
      <c r="T29" s="31">
        <v>5660</v>
      </c>
      <c r="U29" s="31">
        <v>4925</v>
      </c>
      <c r="V29" s="31">
        <v>5993</v>
      </c>
      <c r="W29" s="31">
        <v>6880</v>
      </c>
      <c r="X29" s="31">
        <v>18565</v>
      </c>
      <c r="Y29" s="31">
        <v>13053</v>
      </c>
      <c r="Z29" s="31">
        <v>10934</v>
      </c>
      <c r="AA29" s="31">
        <v>1566</v>
      </c>
      <c r="AB29" s="31">
        <v>15773</v>
      </c>
      <c r="AD29" s="31">
        <f t="shared" si="3"/>
        <v>7011</v>
      </c>
      <c r="AE29" s="31">
        <f t="shared" si="4"/>
        <v>8950</v>
      </c>
      <c r="AF29" s="31">
        <f t="shared" si="5"/>
        <v>4126</v>
      </c>
      <c r="AG29" s="31">
        <f t="shared" si="6"/>
        <v>2025</v>
      </c>
      <c r="AH29" s="31">
        <f t="shared" si="7"/>
        <v>6880</v>
      </c>
      <c r="AI29" s="31">
        <f t="shared" si="8"/>
        <v>1566</v>
      </c>
      <c r="AJ29" s="31">
        <f t="shared" si="8"/>
        <v>15773</v>
      </c>
    </row>
    <row r="30" spans="2:48" ht="12" customHeight="1" x14ac:dyDescent="0.2">
      <c r="B30" s="29"/>
      <c r="C30" s="30" t="s">
        <v>164</v>
      </c>
      <c r="D30" s="31">
        <v>34489</v>
      </c>
      <c r="E30" s="31">
        <v>44226</v>
      </c>
      <c r="F30" s="31">
        <v>42488</v>
      </c>
      <c r="G30" s="31">
        <v>41620</v>
      </c>
      <c r="H30" s="31">
        <v>42458</v>
      </c>
      <c r="I30" s="31">
        <v>40644</v>
      </c>
      <c r="J30" s="31">
        <v>43965</v>
      </c>
      <c r="K30" s="31">
        <v>37272</v>
      </c>
      <c r="L30" s="31">
        <v>38858</v>
      </c>
      <c r="M30" s="31">
        <v>69542</v>
      </c>
      <c r="N30" s="31">
        <v>70284</v>
      </c>
      <c r="O30" s="31">
        <v>42952</v>
      </c>
      <c r="P30" s="31">
        <v>38613</v>
      </c>
      <c r="Q30" s="31">
        <v>47899</v>
      </c>
      <c r="R30" s="31">
        <v>41532</v>
      </c>
      <c r="S30" s="31">
        <v>37013</v>
      </c>
      <c r="T30" s="31">
        <v>47823</v>
      </c>
      <c r="U30" s="31">
        <v>66383</v>
      </c>
      <c r="V30" s="31">
        <v>59236</v>
      </c>
      <c r="W30" s="31">
        <v>63101</v>
      </c>
      <c r="X30" s="31">
        <v>68189</v>
      </c>
      <c r="Y30" s="31">
        <v>60481</v>
      </c>
      <c r="Z30" s="31">
        <v>93018</v>
      </c>
      <c r="AA30" s="31">
        <v>62385</v>
      </c>
      <c r="AB30" s="31">
        <v>71191</v>
      </c>
      <c r="AD30" s="31">
        <f t="shared" si="3"/>
        <v>41620</v>
      </c>
      <c r="AE30" s="31">
        <f t="shared" si="4"/>
        <v>37272</v>
      </c>
      <c r="AF30" s="31">
        <f t="shared" si="5"/>
        <v>42952</v>
      </c>
      <c r="AG30" s="31">
        <f t="shared" si="6"/>
        <v>37013</v>
      </c>
      <c r="AH30" s="31">
        <f t="shared" si="7"/>
        <v>63101</v>
      </c>
      <c r="AI30" s="31">
        <f t="shared" si="8"/>
        <v>62385</v>
      </c>
      <c r="AJ30" s="31">
        <f t="shared" si="8"/>
        <v>71191</v>
      </c>
    </row>
    <row r="31" spans="2:48" ht="12" customHeight="1" x14ac:dyDescent="0.2">
      <c r="B31" s="29"/>
      <c r="C31" s="27" t="s">
        <v>169</v>
      </c>
      <c r="D31" s="28">
        <v>219</v>
      </c>
      <c r="E31" s="28">
        <v>0</v>
      </c>
      <c r="F31" s="28">
        <v>0</v>
      </c>
      <c r="G31" s="28">
        <v>0</v>
      </c>
      <c r="H31" s="28">
        <v>0</v>
      </c>
      <c r="I31" s="28">
        <v>0</v>
      </c>
      <c r="J31" s="28">
        <v>0</v>
      </c>
      <c r="K31" s="28">
        <v>0</v>
      </c>
      <c r="L31" s="28">
        <v>0</v>
      </c>
      <c r="M31" s="28">
        <v>0</v>
      </c>
      <c r="N31" s="28">
        <v>0</v>
      </c>
      <c r="O31" s="28">
        <v>0</v>
      </c>
      <c r="P31" s="28">
        <v>0</v>
      </c>
      <c r="Q31" s="28">
        <v>0</v>
      </c>
      <c r="R31" s="28">
        <v>0</v>
      </c>
      <c r="S31" s="28">
        <v>540</v>
      </c>
      <c r="T31" s="28">
        <v>481</v>
      </c>
      <c r="U31" s="28">
        <v>85</v>
      </c>
      <c r="V31" s="28">
        <v>806</v>
      </c>
      <c r="W31" s="28">
        <v>1344</v>
      </c>
      <c r="X31" s="28">
        <v>204</v>
      </c>
      <c r="Y31" s="28">
        <v>424</v>
      </c>
      <c r="Z31" s="28">
        <v>0</v>
      </c>
      <c r="AA31" s="28">
        <v>0</v>
      </c>
      <c r="AB31" s="28">
        <v>0</v>
      </c>
      <c r="AD31" s="28">
        <f t="shared" si="3"/>
        <v>0</v>
      </c>
      <c r="AE31" s="28">
        <f t="shared" si="4"/>
        <v>0</v>
      </c>
      <c r="AF31" s="28">
        <f t="shared" si="5"/>
        <v>0</v>
      </c>
      <c r="AG31" s="28">
        <f t="shared" si="6"/>
        <v>540</v>
      </c>
      <c r="AH31" s="28">
        <f t="shared" si="7"/>
        <v>1344</v>
      </c>
      <c r="AI31" s="28">
        <f t="shared" si="8"/>
        <v>0</v>
      </c>
      <c r="AJ31" s="28">
        <f t="shared" si="8"/>
        <v>0</v>
      </c>
    </row>
    <row r="32" spans="2:48" ht="12" customHeight="1" x14ac:dyDescent="0.2">
      <c r="B32" s="26"/>
      <c r="C32" s="27" t="s">
        <v>170</v>
      </c>
      <c r="D32" s="28">
        <v>256</v>
      </c>
      <c r="E32" s="28">
        <v>1001</v>
      </c>
      <c r="F32" s="28">
        <v>376</v>
      </c>
      <c r="G32" s="28">
        <v>1567</v>
      </c>
      <c r="H32" s="28">
        <v>566</v>
      </c>
      <c r="I32" s="28">
        <v>757</v>
      </c>
      <c r="J32" s="28">
        <v>320</v>
      </c>
      <c r="K32" s="28">
        <v>1257</v>
      </c>
      <c r="L32" s="28">
        <v>608</v>
      </c>
      <c r="M32" s="28">
        <v>440</v>
      </c>
      <c r="N32" s="28">
        <v>386</v>
      </c>
      <c r="O32" s="28">
        <v>1662</v>
      </c>
      <c r="P32" s="28">
        <v>211</v>
      </c>
      <c r="Q32" s="28">
        <v>1424</v>
      </c>
      <c r="R32" s="28">
        <v>407</v>
      </c>
      <c r="S32" s="28">
        <v>1245</v>
      </c>
      <c r="T32" s="28">
        <v>1257</v>
      </c>
      <c r="U32" s="28">
        <v>1272</v>
      </c>
      <c r="V32" s="28">
        <v>637</v>
      </c>
      <c r="W32" s="28">
        <v>1040</v>
      </c>
      <c r="X32" s="28">
        <v>619</v>
      </c>
      <c r="Y32" s="28">
        <v>1963</v>
      </c>
      <c r="Z32" s="28">
        <v>1050</v>
      </c>
      <c r="AA32" s="28">
        <v>1077</v>
      </c>
      <c r="AB32" s="28">
        <v>853</v>
      </c>
      <c r="AD32" s="28">
        <f t="shared" si="3"/>
        <v>1567</v>
      </c>
      <c r="AE32" s="28">
        <f t="shared" si="4"/>
        <v>1257</v>
      </c>
      <c r="AF32" s="28">
        <f t="shared" si="5"/>
        <v>1662</v>
      </c>
      <c r="AG32" s="28">
        <f t="shared" si="6"/>
        <v>1245</v>
      </c>
      <c r="AH32" s="28">
        <f t="shared" si="7"/>
        <v>1040</v>
      </c>
      <c r="AI32" s="28">
        <f t="shared" si="8"/>
        <v>1077</v>
      </c>
      <c r="AJ32" s="28">
        <f t="shared" si="8"/>
        <v>853</v>
      </c>
      <c r="AO32" s="33"/>
    </row>
    <row r="33" spans="2:48" s="33" customFormat="1" ht="12" customHeight="1" x14ac:dyDescent="0.2">
      <c r="B33" s="35"/>
      <c r="C33" s="36" t="s">
        <v>171</v>
      </c>
      <c r="D33" s="37">
        <f t="shared" ref="D33:F33" si="28">SUM(D34:D35)</f>
        <v>117</v>
      </c>
      <c r="E33" s="37">
        <f t="shared" si="28"/>
        <v>2229</v>
      </c>
      <c r="F33" s="37">
        <f t="shared" si="28"/>
        <v>212</v>
      </c>
      <c r="G33" s="37">
        <f>SUM(G34:G35)</f>
        <v>112</v>
      </c>
      <c r="H33" s="37">
        <f t="shared" ref="H33:Q33" si="29">SUM(H34:H35)</f>
        <v>243</v>
      </c>
      <c r="I33" s="37">
        <f t="shared" si="29"/>
        <v>7331</v>
      </c>
      <c r="J33" s="37">
        <f t="shared" si="29"/>
        <v>7084</v>
      </c>
      <c r="K33" s="37">
        <f t="shared" si="29"/>
        <v>5191</v>
      </c>
      <c r="L33" s="37">
        <f t="shared" si="29"/>
        <v>907</v>
      </c>
      <c r="M33" s="37">
        <f t="shared" si="29"/>
        <v>19791</v>
      </c>
      <c r="N33" s="37">
        <f t="shared" si="29"/>
        <v>15032</v>
      </c>
      <c r="O33" s="37">
        <f t="shared" si="29"/>
        <v>359</v>
      </c>
      <c r="P33" s="37">
        <f t="shared" si="29"/>
        <v>214</v>
      </c>
      <c r="Q33" s="37">
        <f t="shared" si="29"/>
        <v>8240</v>
      </c>
      <c r="R33" s="37">
        <f t="shared" ref="R33:S33" si="30">SUM(R34:R35)</f>
        <v>1594</v>
      </c>
      <c r="S33" s="37">
        <f t="shared" si="30"/>
        <v>989</v>
      </c>
      <c r="T33" s="37">
        <f t="shared" ref="T33:AB33" si="31">SUM(T34:T35)</f>
        <v>11763</v>
      </c>
      <c r="U33" s="37">
        <f t="shared" si="31"/>
        <v>7032</v>
      </c>
      <c r="V33" s="37">
        <f t="shared" si="31"/>
        <v>1562</v>
      </c>
      <c r="W33" s="37">
        <f t="shared" si="31"/>
        <v>1223</v>
      </c>
      <c r="X33" s="37">
        <f t="shared" si="31"/>
        <v>2201</v>
      </c>
      <c r="Y33" s="37">
        <f t="shared" si="31"/>
        <v>1824</v>
      </c>
      <c r="Z33" s="37">
        <f t="shared" si="31"/>
        <v>6462</v>
      </c>
      <c r="AA33" s="37">
        <f t="shared" si="31"/>
        <v>1657</v>
      </c>
      <c r="AB33" s="37">
        <f t="shared" si="31"/>
        <v>3415</v>
      </c>
      <c r="AD33" s="37">
        <f t="shared" si="3"/>
        <v>112</v>
      </c>
      <c r="AE33" s="37">
        <f t="shared" si="4"/>
        <v>5191</v>
      </c>
      <c r="AF33" s="37">
        <f t="shared" si="5"/>
        <v>359</v>
      </c>
      <c r="AG33" s="37">
        <f t="shared" si="6"/>
        <v>989</v>
      </c>
      <c r="AH33" s="37">
        <f t="shared" si="7"/>
        <v>1223</v>
      </c>
      <c r="AI33" s="37">
        <f t="shared" si="8"/>
        <v>1657</v>
      </c>
      <c r="AJ33" s="37">
        <f t="shared" si="8"/>
        <v>3415</v>
      </c>
      <c r="AK33" s="68"/>
      <c r="AL33" s="68"/>
      <c r="AM33" s="68"/>
      <c r="AN33" s="68"/>
      <c r="AO33" s="68"/>
      <c r="AP33" s="68"/>
      <c r="AQ33" s="68"/>
      <c r="AR33" s="68"/>
      <c r="AS33" s="68"/>
      <c r="AT33" s="68"/>
      <c r="AU33" s="68"/>
      <c r="AV33" s="68"/>
    </row>
    <row r="34" spans="2:48" ht="12" customHeight="1" x14ac:dyDescent="0.2">
      <c r="B34" s="29"/>
      <c r="C34" s="30" t="s">
        <v>163</v>
      </c>
      <c r="D34" s="31"/>
      <c r="E34" s="31">
        <v>2000</v>
      </c>
      <c r="F34" s="31">
        <v>0</v>
      </c>
      <c r="G34" s="31">
        <v>0</v>
      </c>
      <c r="H34" s="31">
        <v>7</v>
      </c>
      <c r="I34" s="31">
        <v>6500</v>
      </c>
      <c r="J34" s="31">
        <v>5500</v>
      </c>
      <c r="K34" s="31">
        <v>4184</v>
      </c>
      <c r="L34" s="31">
        <v>0</v>
      </c>
      <c r="M34" s="31">
        <v>19001</v>
      </c>
      <c r="N34" s="31">
        <v>14002</v>
      </c>
      <c r="O34" s="31">
        <v>0</v>
      </c>
      <c r="P34" s="31">
        <v>0</v>
      </c>
      <c r="Q34" s="31">
        <v>8001</v>
      </c>
      <c r="R34" s="31">
        <v>1000</v>
      </c>
      <c r="S34" s="31">
        <v>0</v>
      </c>
      <c r="T34" s="31">
        <v>11104</v>
      </c>
      <c r="U34" s="31">
        <v>5624</v>
      </c>
      <c r="V34" s="31">
        <v>208</v>
      </c>
      <c r="W34" s="31">
        <v>37</v>
      </c>
      <c r="X34" s="31">
        <v>1000</v>
      </c>
      <c r="Y34" s="31">
        <v>421</v>
      </c>
      <c r="Z34" s="31">
        <v>5102</v>
      </c>
      <c r="AA34" s="31">
        <v>528</v>
      </c>
      <c r="AB34" s="31">
        <v>864</v>
      </c>
      <c r="AD34" s="31">
        <f t="shared" si="3"/>
        <v>0</v>
      </c>
      <c r="AE34" s="31">
        <f t="shared" si="4"/>
        <v>4184</v>
      </c>
      <c r="AF34" s="31">
        <f t="shared" si="5"/>
        <v>0</v>
      </c>
      <c r="AG34" s="31">
        <f t="shared" si="6"/>
        <v>0</v>
      </c>
      <c r="AH34" s="31">
        <f t="shared" si="7"/>
        <v>37</v>
      </c>
      <c r="AI34" s="31">
        <f t="shared" si="8"/>
        <v>528</v>
      </c>
      <c r="AJ34" s="31">
        <f t="shared" si="8"/>
        <v>864</v>
      </c>
    </row>
    <row r="35" spans="2:48" ht="12" customHeight="1" x14ac:dyDescent="0.2">
      <c r="B35" s="29"/>
      <c r="C35" s="30" t="s">
        <v>164</v>
      </c>
      <c r="D35" s="31">
        <v>117</v>
      </c>
      <c r="E35" s="31">
        <v>229</v>
      </c>
      <c r="F35" s="31">
        <v>212</v>
      </c>
      <c r="G35" s="31">
        <v>112</v>
      </c>
      <c r="H35" s="31">
        <v>236</v>
      </c>
      <c r="I35" s="31">
        <v>831</v>
      </c>
      <c r="J35" s="31">
        <v>1584</v>
      </c>
      <c r="K35" s="31">
        <v>1007</v>
      </c>
      <c r="L35" s="31">
        <v>907</v>
      </c>
      <c r="M35" s="31">
        <v>790</v>
      </c>
      <c r="N35" s="31">
        <v>1030</v>
      </c>
      <c r="O35" s="31">
        <v>359</v>
      </c>
      <c r="P35" s="31">
        <v>214</v>
      </c>
      <c r="Q35" s="31">
        <v>239</v>
      </c>
      <c r="R35" s="31">
        <v>594</v>
      </c>
      <c r="S35" s="31">
        <v>989</v>
      </c>
      <c r="T35" s="31">
        <v>659</v>
      </c>
      <c r="U35" s="31">
        <v>1408</v>
      </c>
      <c r="V35" s="31">
        <v>1354</v>
      </c>
      <c r="W35" s="31">
        <v>1186</v>
      </c>
      <c r="X35" s="31">
        <v>1201</v>
      </c>
      <c r="Y35" s="31">
        <v>1403</v>
      </c>
      <c r="Z35" s="31">
        <v>1360</v>
      </c>
      <c r="AA35" s="31">
        <v>1129</v>
      </c>
      <c r="AB35" s="31">
        <v>2551</v>
      </c>
      <c r="AD35" s="31">
        <f t="shared" si="3"/>
        <v>112</v>
      </c>
      <c r="AE35" s="31">
        <f t="shared" si="4"/>
        <v>1007</v>
      </c>
      <c r="AF35" s="31">
        <f t="shared" si="5"/>
        <v>359</v>
      </c>
      <c r="AG35" s="31">
        <f t="shared" si="6"/>
        <v>989</v>
      </c>
      <c r="AH35" s="31">
        <f t="shared" si="7"/>
        <v>1186</v>
      </c>
      <c r="AI35" s="31">
        <f t="shared" si="8"/>
        <v>1129</v>
      </c>
      <c r="AJ35" s="31">
        <f t="shared" si="8"/>
        <v>2551</v>
      </c>
    </row>
    <row r="36" spans="2:48" s="33" customFormat="1" ht="12" customHeight="1" x14ac:dyDescent="0.2">
      <c r="B36" s="35"/>
      <c r="C36" s="36" t="s">
        <v>172</v>
      </c>
      <c r="D36" s="37">
        <f t="shared" ref="D36:F36" si="32">SUM(D37:D38)</f>
        <v>721</v>
      </c>
      <c r="E36" s="37">
        <f t="shared" si="32"/>
        <v>1012</v>
      </c>
      <c r="F36" s="37">
        <f t="shared" si="32"/>
        <v>1091</v>
      </c>
      <c r="G36" s="37">
        <f>SUM(G37:G38)</f>
        <v>976</v>
      </c>
      <c r="H36" s="37">
        <f t="shared" ref="H36:Q36" si="33">SUM(H37:H38)</f>
        <v>1136</v>
      </c>
      <c r="I36" s="37">
        <f t="shared" si="33"/>
        <v>643</v>
      </c>
      <c r="J36" s="37">
        <f t="shared" si="33"/>
        <v>2013</v>
      </c>
      <c r="K36" s="37">
        <f t="shared" si="33"/>
        <v>921</v>
      </c>
      <c r="L36" s="37">
        <f t="shared" si="33"/>
        <v>1763</v>
      </c>
      <c r="M36" s="37">
        <f t="shared" si="33"/>
        <v>354</v>
      </c>
      <c r="N36" s="37">
        <f t="shared" si="33"/>
        <v>246</v>
      </c>
      <c r="O36" s="37">
        <f t="shared" si="33"/>
        <v>41</v>
      </c>
      <c r="P36" s="37">
        <f t="shared" si="33"/>
        <v>335</v>
      </c>
      <c r="Q36" s="37">
        <f t="shared" si="33"/>
        <v>376</v>
      </c>
      <c r="R36" s="37">
        <f t="shared" ref="R36:S36" si="34">SUM(R37:R38)</f>
        <v>333</v>
      </c>
      <c r="S36" s="37">
        <f t="shared" si="34"/>
        <v>166</v>
      </c>
      <c r="T36" s="37">
        <f t="shared" ref="T36:AB36" si="35">SUM(T37:T38)</f>
        <v>307</v>
      </c>
      <c r="U36" s="37">
        <f t="shared" si="35"/>
        <v>0</v>
      </c>
      <c r="V36" s="37">
        <f t="shared" si="35"/>
        <v>0</v>
      </c>
      <c r="W36" s="37">
        <f t="shared" si="35"/>
        <v>17</v>
      </c>
      <c r="X36" s="37">
        <f t="shared" si="35"/>
        <v>55</v>
      </c>
      <c r="Y36" s="37">
        <f t="shared" si="35"/>
        <v>291</v>
      </c>
      <c r="Z36" s="37">
        <f t="shared" si="35"/>
        <v>679</v>
      </c>
      <c r="AA36" s="37">
        <f t="shared" si="35"/>
        <v>185</v>
      </c>
      <c r="AB36" s="37">
        <f t="shared" si="35"/>
        <v>261</v>
      </c>
      <c r="AD36" s="37">
        <f t="shared" si="3"/>
        <v>976</v>
      </c>
      <c r="AE36" s="37">
        <f t="shared" si="4"/>
        <v>921</v>
      </c>
      <c r="AF36" s="37">
        <f t="shared" si="5"/>
        <v>41</v>
      </c>
      <c r="AG36" s="37">
        <f t="shared" si="6"/>
        <v>166</v>
      </c>
      <c r="AH36" s="37">
        <f t="shared" si="7"/>
        <v>17</v>
      </c>
      <c r="AI36" s="37">
        <f t="shared" si="8"/>
        <v>185</v>
      </c>
      <c r="AJ36" s="37">
        <f t="shared" si="8"/>
        <v>261</v>
      </c>
      <c r="AK36" s="68"/>
      <c r="AL36" s="68"/>
      <c r="AM36" s="68"/>
      <c r="AN36" s="68"/>
      <c r="AO36" s="68"/>
      <c r="AP36" s="68"/>
      <c r="AQ36" s="68"/>
      <c r="AR36" s="68"/>
      <c r="AS36" s="68"/>
      <c r="AT36" s="68"/>
      <c r="AU36" s="68"/>
      <c r="AV36" s="68"/>
    </row>
    <row r="37" spans="2:48" ht="12" customHeight="1" x14ac:dyDescent="0.2">
      <c r="B37" s="29"/>
      <c r="C37" s="30" t="s">
        <v>157</v>
      </c>
      <c r="D37" s="31">
        <v>0</v>
      </c>
      <c r="E37" s="31">
        <v>0</v>
      </c>
      <c r="F37" s="31">
        <v>0</v>
      </c>
      <c r="G37" s="31">
        <v>0</v>
      </c>
      <c r="H37" s="31">
        <v>0</v>
      </c>
      <c r="I37" s="31">
        <v>0</v>
      </c>
      <c r="J37" s="31">
        <v>0</v>
      </c>
      <c r="K37" s="31">
        <v>0</v>
      </c>
      <c r="L37" s="31">
        <v>0</v>
      </c>
      <c r="M37" s="31">
        <v>0</v>
      </c>
      <c r="N37" s="31">
        <v>0</v>
      </c>
      <c r="O37" s="31">
        <v>0</v>
      </c>
      <c r="P37" s="31">
        <v>0</v>
      </c>
      <c r="Q37" s="31">
        <v>0</v>
      </c>
      <c r="R37" s="31">
        <v>0</v>
      </c>
      <c r="S37" s="31">
        <v>0</v>
      </c>
      <c r="T37" s="31">
        <v>0</v>
      </c>
      <c r="U37" s="31">
        <v>0</v>
      </c>
      <c r="V37" s="31">
        <v>0</v>
      </c>
      <c r="W37" s="31">
        <v>0</v>
      </c>
      <c r="X37" s="31">
        <v>0</v>
      </c>
      <c r="Y37" s="31">
        <v>0</v>
      </c>
      <c r="Z37" s="31">
        <v>0</v>
      </c>
      <c r="AA37" s="31">
        <v>0</v>
      </c>
      <c r="AB37" s="31">
        <v>0</v>
      </c>
      <c r="AD37" s="31">
        <f t="shared" si="3"/>
        <v>0</v>
      </c>
      <c r="AE37" s="31">
        <f t="shared" si="4"/>
        <v>0</v>
      </c>
      <c r="AF37" s="31">
        <f t="shared" si="5"/>
        <v>0</v>
      </c>
      <c r="AG37" s="31">
        <f t="shared" si="6"/>
        <v>0</v>
      </c>
      <c r="AH37" s="31">
        <f t="shared" si="7"/>
        <v>0</v>
      </c>
      <c r="AI37" s="31">
        <f t="shared" si="8"/>
        <v>0</v>
      </c>
      <c r="AJ37" s="31">
        <f t="shared" si="8"/>
        <v>0</v>
      </c>
      <c r="AO37" s="33"/>
    </row>
    <row r="38" spans="2:48" ht="12" customHeight="1" x14ac:dyDescent="0.2">
      <c r="B38" s="29"/>
      <c r="C38" s="30" t="s">
        <v>158</v>
      </c>
      <c r="D38" s="31">
        <v>721</v>
      </c>
      <c r="E38" s="31">
        <v>1012</v>
      </c>
      <c r="F38" s="31">
        <v>1091</v>
      </c>
      <c r="G38" s="31">
        <v>976</v>
      </c>
      <c r="H38" s="31">
        <v>1136</v>
      </c>
      <c r="I38" s="31">
        <v>643</v>
      </c>
      <c r="J38" s="31">
        <v>2013</v>
      </c>
      <c r="K38" s="31">
        <v>921</v>
      </c>
      <c r="L38" s="31">
        <v>1763</v>
      </c>
      <c r="M38" s="31">
        <v>354</v>
      </c>
      <c r="N38" s="31">
        <v>246</v>
      </c>
      <c r="O38" s="31">
        <v>41</v>
      </c>
      <c r="P38" s="31">
        <v>335</v>
      </c>
      <c r="Q38" s="31">
        <v>376</v>
      </c>
      <c r="R38" s="31">
        <v>333</v>
      </c>
      <c r="S38" s="31">
        <v>166</v>
      </c>
      <c r="T38" s="31">
        <v>307</v>
      </c>
      <c r="U38" s="31">
        <v>0</v>
      </c>
      <c r="V38" s="31">
        <v>0</v>
      </c>
      <c r="W38" s="31">
        <v>17</v>
      </c>
      <c r="X38" s="31">
        <v>55</v>
      </c>
      <c r="Y38" s="31">
        <v>291</v>
      </c>
      <c r="Z38" s="31">
        <v>679</v>
      </c>
      <c r="AA38" s="31">
        <v>185</v>
      </c>
      <c r="AB38" s="31">
        <v>261</v>
      </c>
      <c r="AD38" s="31">
        <f t="shared" ref="AD38:AD71" si="36">G38</f>
        <v>976</v>
      </c>
      <c r="AE38" s="31">
        <f t="shared" ref="AE38:AE71" si="37">K38</f>
        <v>921</v>
      </c>
      <c r="AF38" s="31">
        <f t="shared" ref="AF38:AF71" si="38">O38</f>
        <v>41</v>
      </c>
      <c r="AG38" s="31">
        <f t="shared" ref="AG38:AG69" si="39">S38</f>
        <v>166</v>
      </c>
      <c r="AH38" s="31">
        <f t="shared" ref="AH38:AH69" si="40">W38</f>
        <v>17</v>
      </c>
      <c r="AI38" s="31">
        <f t="shared" ref="AI38:AJ69" si="41">AA38</f>
        <v>185</v>
      </c>
      <c r="AJ38" s="31">
        <f t="shared" si="41"/>
        <v>261</v>
      </c>
    </row>
    <row r="39" spans="2:48" s="33" customFormat="1" ht="12" customHeight="1" x14ac:dyDescent="0.2">
      <c r="B39" s="35"/>
      <c r="C39" s="36" t="s">
        <v>173</v>
      </c>
      <c r="D39" s="37">
        <f t="shared" ref="D39:F39" si="42">D40+D41</f>
        <v>33564</v>
      </c>
      <c r="E39" s="37">
        <f t="shared" si="42"/>
        <v>37024</v>
      </c>
      <c r="F39" s="37">
        <f t="shared" si="42"/>
        <v>7314</v>
      </c>
      <c r="G39" s="37">
        <f>G40+G41</f>
        <v>5593</v>
      </c>
      <c r="H39" s="37">
        <f t="shared" ref="H39:Q39" si="43">H40+H41</f>
        <v>4928</v>
      </c>
      <c r="I39" s="37">
        <f t="shared" si="43"/>
        <v>3268</v>
      </c>
      <c r="J39" s="37">
        <f t="shared" si="43"/>
        <v>3789</v>
      </c>
      <c r="K39" s="37">
        <f t="shared" si="43"/>
        <v>2619</v>
      </c>
      <c r="L39" s="37">
        <f t="shared" si="43"/>
        <v>126</v>
      </c>
      <c r="M39" s="37">
        <f t="shared" si="43"/>
        <v>26</v>
      </c>
      <c r="N39" s="37">
        <f t="shared" si="43"/>
        <v>8</v>
      </c>
      <c r="O39" s="37">
        <f t="shared" si="43"/>
        <v>0</v>
      </c>
      <c r="P39" s="37">
        <f t="shared" si="43"/>
        <v>0</v>
      </c>
      <c r="Q39" s="37">
        <f t="shared" si="43"/>
        <v>0</v>
      </c>
      <c r="R39" s="37">
        <f t="shared" ref="R39:S39" si="44">R40+R41</f>
        <v>0</v>
      </c>
      <c r="S39" s="37">
        <f t="shared" si="44"/>
        <v>0</v>
      </c>
      <c r="T39" s="37">
        <f t="shared" ref="T39:AB39" si="45">T40+T41</f>
        <v>0</v>
      </c>
      <c r="U39" s="37">
        <f t="shared" si="45"/>
        <v>0</v>
      </c>
      <c r="V39" s="37">
        <f t="shared" si="45"/>
        <v>0</v>
      </c>
      <c r="W39" s="37">
        <f t="shared" si="45"/>
        <v>0</v>
      </c>
      <c r="X39" s="37">
        <f t="shared" si="45"/>
        <v>0</v>
      </c>
      <c r="Y39" s="37">
        <f t="shared" si="45"/>
        <v>0</v>
      </c>
      <c r="Z39" s="37">
        <f t="shared" si="45"/>
        <v>0</v>
      </c>
      <c r="AA39" s="37">
        <f t="shared" si="45"/>
        <v>0</v>
      </c>
      <c r="AB39" s="37">
        <f t="shared" si="45"/>
        <v>0</v>
      </c>
      <c r="AD39" s="37">
        <f t="shared" si="36"/>
        <v>5593</v>
      </c>
      <c r="AE39" s="37">
        <f t="shared" si="37"/>
        <v>2619</v>
      </c>
      <c r="AF39" s="37">
        <f t="shared" si="38"/>
        <v>0</v>
      </c>
      <c r="AG39" s="37">
        <f t="shared" si="39"/>
        <v>0</v>
      </c>
      <c r="AH39" s="37">
        <f t="shared" si="40"/>
        <v>0</v>
      </c>
      <c r="AI39" s="37">
        <f t="shared" si="41"/>
        <v>0</v>
      </c>
      <c r="AJ39" s="37">
        <f t="shared" si="41"/>
        <v>0</v>
      </c>
      <c r="AK39" s="68"/>
      <c r="AL39" s="68"/>
      <c r="AM39" s="68"/>
      <c r="AN39" s="68"/>
      <c r="AO39" s="68"/>
      <c r="AP39" s="68"/>
      <c r="AQ39" s="68"/>
      <c r="AR39" s="68"/>
      <c r="AS39" s="68"/>
      <c r="AT39" s="68"/>
      <c r="AU39" s="68"/>
      <c r="AV39" s="68"/>
    </row>
    <row r="40" spans="2:48" ht="12" customHeight="1" x14ac:dyDescent="0.2">
      <c r="B40" s="29"/>
      <c r="C40" s="30" t="s">
        <v>160</v>
      </c>
      <c r="D40" s="31">
        <v>33564</v>
      </c>
      <c r="E40" s="31">
        <v>37024</v>
      </c>
      <c r="F40" s="31">
        <v>7314</v>
      </c>
      <c r="G40" s="31">
        <v>5593</v>
      </c>
      <c r="H40" s="31">
        <v>4928</v>
      </c>
      <c r="I40" s="31">
        <v>3268</v>
      </c>
      <c r="J40" s="31">
        <v>3789</v>
      </c>
      <c r="K40" s="31">
        <v>2619</v>
      </c>
      <c r="L40" s="31">
        <v>126</v>
      </c>
      <c r="M40" s="31">
        <v>26</v>
      </c>
      <c r="N40" s="31">
        <v>8</v>
      </c>
      <c r="O40" s="31">
        <v>0</v>
      </c>
      <c r="P40" s="31">
        <v>0</v>
      </c>
      <c r="Q40" s="31">
        <v>0</v>
      </c>
      <c r="R40" s="31">
        <v>0</v>
      </c>
      <c r="S40" s="31">
        <v>0</v>
      </c>
      <c r="T40" s="31">
        <v>0</v>
      </c>
      <c r="U40" s="31">
        <v>0</v>
      </c>
      <c r="V40" s="31">
        <v>0</v>
      </c>
      <c r="W40" s="31">
        <v>0</v>
      </c>
      <c r="X40" s="31">
        <v>0</v>
      </c>
      <c r="Y40" s="31">
        <v>0</v>
      </c>
      <c r="Z40" s="31">
        <v>0</v>
      </c>
      <c r="AA40" s="31">
        <v>0</v>
      </c>
      <c r="AB40" s="31">
        <v>0</v>
      </c>
      <c r="AD40" s="31">
        <f t="shared" si="36"/>
        <v>5593</v>
      </c>
      <c r="AE40" s="31">
        <f t="shared" si="37"/>
        <v>2619</v>
      </c>
      <c r="AF40" s="31">
        <f t="shared" si="38"/>
        <v>0</v>
      </c>
      <c r="AG40" s="31">
        <f t="shared" si="39"/>
        <v>0</v>
      </c>
      <c r="AH40" s="31">
        <f t="shared" si="40"/>
        <v>0</v>
      </c>
      <c r="AI40" s="31">
        <f t="shared" si="41"/>
        <v>0</v>
      </c>
      <c r="AJ40" s="31">
        <f t="shared" si="41"/>
        <v>0</v>
      </c>
      <c r="AO40" s="33"/>
    </row>
    <row r="41" spans="2:48" ht="12" customHeight="1" x14ac:dyDescent="0.2">
      <c r="B41" s="29"/>
      <c r="C41" s="30" t="s">
        <v>161</v>
      </c>
      <c r="D41" s="31">
        <v>0</v>
      </c>
      <c r="E41" s="31">
        <v>0</v>
      </c>
      <c r="F41" s="31">
        <v>0</v>
      </c>
      <c r="G41" s="31">
        <v>0</v>
      </c>
      <c r="H41" s="31">
        <v>0</v>
      </c>
      <c r="I41" s="31">
        <v>0</v>
      </c>
      <c r="J41" s="31">
        <v>0</v>
      </c>
      <c r="K41" s="31">
        <v>0</v>
      </c>
      <c r="L41" s="31">
        <v>0</v>
      </c>
      <c r="M41" s="31">
        <v>0</v>
      </c>
      <c r="N41" s="31">
        <v>0</v>
      </c>
      <c r="O41" s="31">
        <v>0</v>
      </c>
      <c r="P41" s="31">
        <v>0</v>
      </c>
      <c r="Q41" s="31">
        <v>0</v>
      </c>
      <c r="R41" s="31">
        <v>0</v>
      </c>
      <c r="S41" s="31">
        <v>0</v>
      </c>
      <c r="T41" s="31">
        <v>0</v>
      </c>
      <c r="U41" s="31">
        <v>0</v>
      </c>
      <c r="V41" s="31">
        <v>0</v>
      </c>
      <c r="W41" s="31">
        <v>0</v>
      </c>
      <c r="X41" s="31">
        <v>0</v>
      </c>
      <c r="Y41" s="31">
        <v>0</v>
      </c>
      <c r="Z41" s="31">
        <v>0</v>
      </c>
      <c r="AA41" s="31">
        <v>0</v>
      </c>
      <c r="AB41" s="31">
        <v>0</v>
      </c>
      <c r="AD41" s="31">
        <f t="shared" si="36"/>
        <v>0</v>
      </c>
      <c r="AE41" s="31">
        <f t="shared" si="37"/>
        <v>0</v>
      </c>
      <c r="AF41" s="31">
        <f t="shared" si="38"/>
        <v>0</v>
      </c>
      <c r="AG41" s="31">
        <f t="shared" si="39"/>
        <v>0</v>
      </c>
      <c r="AH41" s="31">
        <f t="shared" si="40"/>
        <v>0</v>
      </c>
      <c r="AI41" s="31">
        <f t="shared" si="41"/>
        <v>0</v>
      </c>
      <c r="AJ41" s="31">
        <f t="shared" si="41"/>
        <v>0</v>
      </c>
    </row>
    <row r="42" spans="2:48" ht="12" customHeight="1" x14ac:dyDescent="0.2">
      <c r="B42" s="26"/>
      <c r="C42" s="27" t="s">
        <v>174</v>
      </c>
      <c r="D42" s="28">
        <v>1776</v>
      </c>
      <c r="E42" s="28">
        <v>2226</v>
      </c>
      <c r="F42" s="28">
        <v>3770</v>
      </c>
      <c r="G42" s="28">
        <v>1831</v>
      </c>
      <c r="H42" s="28">
        <v>1832</v>
      </c>
      <c r="I42" s="28">
        <v>3113</v>
      </c>
      <c r="J42" s="28">
        <v>3074</v>
      </c>
      <c r="K42" s="28">
        <v>4202</v>
      </c>
      <c r="L42" s="28">
        <v>8220</v>
      </c>
      <c r="M42" s="28">
        <v>8176</v>
      </c>
      <c r="N42" s="28">
        <v>2231</v>
      </c>
      <c r="O42" s="28">
        <v>4488</v>
      </c>
      <c r="P42" s="28">
        <v>4623</v>
      </c>
      <c r="Q42" s="28">
        <v>2167</v>
      </c>
      <c r="R42" s="28">
        <v>2552</v>
      </c>
      <c r="S42" s="28">
        <v>2407</v>
      </c>
      <c r="T42" s="28">
        <v>2013</v>
      </c>
      <c r="U42" s="28">
        <v>466</v>
      </c>
      <c r="V42" s="28">
        <v>1703</v>
      </c>
      <c r="W42" s="28">
        <v>1903</v>
      </c>
      <c r="X42" s="28">
        <v>963</v>
      </c>
      <c r="Y42" s="28">
        <v>617</v>
      </c>
      <c r="Z42" s="28">
        <v>3039</v>
      </c>
      <c r="AA42" s="28">
        <v>3298</v>
      </c>
      <c r="AB42" s="28">
        <v>1445</v>
      </c>
      <c r="AD42" s="28">
        <f t="shared" si="36"/>
        <v>1831</v>
      </c>
      <c r="AE42" s="28">
        <f t="shared" si="37"/>
        <v>4202</v>
      </c>
      <c r="AF42" s="28">
        <f t="shared" si="38"/>
        <v>4488</v>
      </c>
      <c r="AG42" s="28">
        <f t="shared" si="39"/>
        <v>2407</v>
      </c>
      <c r="AH42" s="28">
        <f t="shared" si="40"/>
        <v>1903</v>
      </c>
      <c r="AI42" s="28">
        <f t="shared" si="41"/>
        <v>3298</v>
      </c>
      <c r="AJ42" s="28">
        <f t="shared" si="41"/>
        <v>1445</v>
      </c>
    </row>
    <row r="43" spans="2:48" ht="12" customHeight="1" x14ac:dyDescent="0.2">
      <c r="B43" s="26"/>
      <c r="C43" s="27" t="s">
        <v>175</v>
      </c>
      <c r="D43" s="28"/>
      <c r="E43" s="28"/>
      <c r="F43" s="28"/>
      <c r="G43" s="28">
        <v>0</v>
      </c>
      <c r="H43" s="28">
        <v>0</v>
      </c>
      <c r="I43" s="28"/>
      <c r="J43" s="28">
        <v>0</v>
      </c>
      <c r="K43" s="28"/>
      <c r="L43" s="28">
        <v>0</v>
      </c>
      <c r="M43" s="28"/>
      <c r="N43" s="28">
        <v>0</v>
      </c>
      <c r="O43" s="28"/>
      <c r="P43" s="28">
        <v>0</v>
      </c>
      <c r="Q43" s="28"/>
      <c r="R43" s="28">
        <v>0</v>
      </c>
      <c r="S43" s="28"/>
      <c r="T43" s="28">
        <v>0</v>
      </c>
      <c r="U43" s="28">
        <v>0</v>
      </c>
      <c r="V43" s="28">
        <v>0</v>
      </c>
      <c r="W43" s="28">
        <v>0</v>
      </c>
      <c r="X43" s="28">
        <v>0</v>
      </c>
      <c r="Y43" s="28">
        <v>0</v>
      </c>
      <c r="Z43" s="28">
        <v>0</v>
      </c>
      <c r="AA43" s="28">
        <v>0</v>
      </c>
      <c r="AB43" s="28">
        <v>0</v>
      </c>
      <c r="AD43" s="28">
        <f t="shared" si="36"/>
        <v>0</v>
      </c>
      <c r="AE43" s="28">
        <f t="shared" si="37"/>
        <v>0</v>
      </c>
      <c r="AF43" s="28">
        <f t="shared" si="38"/>
        <v>0</v>
      </c>
      <c r="AG43" s="28">
        <f t="shared" si="39"/>
        <v>0</v>
      </c>
      <c r="AH43" s="28">
        <f t="shared" si="40"/>
        <v>0</v>
      </c>
      <c r="AI43" s="28">
        <f t="shared" si="41"/>
        <v>0</v>
      </c>
      <c r="AJ43" s="28">
        <f t="shared" si="41"/>
        <v>0</v>
      </c>
      <c r="AO43" s="33"/>
    </row>
    <row r="44" spans="2:48" ht="12" customHeight="1" x14ac:dyDescent="0.2">
      <c r="B44" s="26"/>
      <c r="C44" s="27" t="s">
        <v>176</v>
      </c>
      <c r="D44" s="28">
        <v>2664</v>
      </c>
      <c r="E44" s="28">
        <v>2072</v>
      </c>
      <c r="F44" s="28">
        <v>1520</v>
      </c>
      <c r="G44" s="28">
        <v>1203</v>
      </c>
      <c r="H44" s="28">
        <v>3190</v>
      </c>
      <c r="I44" s="28">
        <v>2441</v>
      </c>
      <c r="J44" s="28">
        <v>1910</v>
      </c>
      <c r="K44" s="28">
        <v>2223</v>
      </c>
      <c r="L44" s="28">
        <v>3598</v>
      </c>
      <c r="M44" s="28">
        <v>2696</v>
      </c>
      <c r="N44" s="28">
        <v>1878</v>
      </c>
      <c r="O44" s="28">
        <v>1970</v>
      </c>
      <c r="P44" s="28">
        <v>3451</v>
      </c>
      <c r="Q44" s="28">
        <v>2407</v>
      </c>
      <c r="R44" s="28">
        <v>2128</v>
      </c>
      <c r="S44" s="28">
        <v>2321</v>
      </c>
      <c r="T44" s="28">
        <v>4023</v>
      </c>
      <c r="U44" s="28">
        <v>3295</v>
      </c>
      <c r="V44" s="28">
        <v>2951</v>
      </c>
      <c r="W44" s="28">
        <v>3154</v>
      </c>
      <c r="X44" s="28">
        <v>4699</v>
      </c>
      <c r="Y44" s="28">
        <v>3727</v>
      </c>
      <c r="Z44" s="28">
        <v>3436</v>
      </c>
      <c r="AA44" s="28">
        <v>3294</v>
      </c>
      <c r="AB44" s="28">
        <v>5243</v>
      </c>
      <c r="AD44" s="28">
        <f t="shared" si="36"/>
        <v>1203</v>
      </c>
      <c r="AE44" s="28">
        <f t="shared" si="37"/>
        <v>2223</v>
      </c>
      <c r="AF44" s="28">
        <f t="shared" si="38"/>
        <v>1970</v>
      </c>
      <c r="AG44" s="28">
        <f t="shared" si="39"/>
        <v>2321</v>
      </c>
      <c r="AH44" s="28">
        <f t="shared" si="40"/>
        <v>3154</v>
      </c>
      <c r="AI44" s="28">
        <f t="shared" si="41"/>
        <v>3294</v>
      </c>
      <c r="AJ44" s="28">
        <f t="shared" si="41"/>
        <v>5243</v>
      </c>
    </row>
    <row r="45" spans="2:48" ht="12" customHeight="1" x14ac:dyDescent="0.2">
      <c r="B45" s="26"/>
      <c r="C45" s="27" t="s">
        <v>177</v>
      </c>
      <c r="D45" s="28">
        <v>0</v>
      </c>
      <c r="E45" s="28">
        <v>0</v>
      </c>
      <c r="F45" s="28">
        <v>0</v>
      </c>
      <c r="G45" s="28">
        <v>0</v>
      </c>
      <c r="H45" s="28">
        <v>0</v>
      </c>
      <c r="I45" s="28">
        <v>0</v>
      </c>
      <c r="J45" s="28">
        <v>0</v>
      </c>
      <c r="K45" s="28">
        <v>0</v>
      </c>
      <c r="L45" s="28">
        <v>0</v>
      </c>
      <c r="M45" s="28">
        <v>0</v>
      </c>
      <c r="N45" s="28">
        <v>0</v>
      </c>
      <c r="O45" s="28">
        <v>0</v>
      </c>
      <c r="P45" s="28">
        <v>0</v>
      </c>
      <c r="Q45" s="28">
        <v>0</v>
      </c>
      <c r="R45" s="28">
        <v>0</v>
      </c>
      <c r="S45" s="28">
        <v>0</v>
      </c>
      <c r="T45" s="28">
        <v>0</v>
      </c>
      <c r="U45" s="28">
        <v>0</v>
      </c>
      <c r="V45" s="28">
        <v>0</v>
      </c>
      <c r="W45" s="28">
        <v>12863</v>
      </c>
      <c r="X45" s="28">
        <v>12790</v>
      </c>
      <c r="Y45" s="28">
        <v>12717</v>
      </c>
      <c r="Z45" s="28">
        <v>0</v>
      </c>
      <c r="AA45" s="28">
        <v>0</v>
      </c>
      <c r="AB45" s="28">
        <v>0</v>
      </c>
      <c r="AD45" s="28">
        <f t="shared" si="36"/>
        <v>0</v>
      </c>
      <c r="AE45" s="28">
        <f t="shared" si="37"/>
        <v>0</v>
      </c>
      <c r="AF45" s="28">
        <f t="shared" si="38"/>
        <v>0</v>
      </c>
      <c r="AG45" s="28">
        <f t="shared" si="39"/>
        <v>0</v>
      </c>
      <c r="AH45" s="28">
        <f t="shared" si="40"/>
        <v>12863</v>
      </c>
      <c r="AI45" s="28">
        <f t="shared" si="41"/>
        <v>0</v>
      </c>
      <c r="AJ45" s="28">
        <f t="shared" si="41"/>
        <v>0</v>
      </c>
    </row>
    <row r="46" spans="2:48" ht="12" customHeight="1" thickBot="1" x14ac:dyDescent="0.25">
      <c r="B46" s="143" t="s">
        <v>178</v>
      </c>
      <c r="C46" s="143"/>
      <c r="D46" s="38">
        <f t="shared" ref="D46:F46" si="46">SUM(D6,D25)</f>
        <v>457737</v>
      </c>
      <c r="E46" s="38">
        <f t="shared" si="46"/>
        <v>478943</v>
      </c>
      <c r="F46" s="38">
        <f t="shared" si="46"/>
        <v>476105</v>
      </c>
      <c r="G46" s="38">
        <f>SUM(G6,G25)</f>
        <v>473589</v>
      </c>
      <c r="H46" s="38">
        <f t="shared" ref="H46:N46" si="47">SUM(H6,H25)</f>
        <v>494367</v>
      </c>
      <c r="I46" s="38">
        <f t="shared" si="47"/>
        <v>489967</v>
      </c>
      <c r="J46" s="38">
        <f t="shared" si="47"/>
        <v>489977</v>
      </c>
      <c r="K46" s="38">
        <f t="shared" si="47"/>
        <v>494377</v>
      </c>
      <c r="L46" s="38">
        <f t="shared" si="47"/>
        <v>502942</v>
      </c>
      <c r="M46" s="38">
        <f t="shared" si="47"/>
        <v>558970</v>
      </c>
      <c r="N46" s="38">
        <f t="shared" si="47"/>
        <v>548251</v>
      </c>
      <c r="O46" s="38">
        <f t="shared" ref="O46:P46" si="48">SUM(O6,O25)</f>
        <v>501221</v>
      </c>
      <c r="P46" s="38">
        <f t="shared" si="48"/>
        <v>520137</v>
      </c>
      <c r="Q46" s="38">
        <f t="shared" ref="Q46:R46" si="49">SUM(Q6,Q25)</f>
        <v>549751</v>
      </c>
      <c r="R46" s="38">
        <f t="shared" si="49"/>
        <v>556074</v>
      </c>
      <c r="S46" s="38">
        <f t="shared" ref="S46:T46" si="50">SUM(S6,S25)</f>
        <v>540654</v>
      </c>
      <c r="T46" s="38">
        <f t="shared" si="50"/>
        <v>557166</v>
      </c>
      <c r="U46" s="38">
        <f t="shared" ref="U46:V46" si="51">SUM(U6,U25)</f>
        <v>564828</v>
      </c>
      <c r="V46" s="38">
        <f t="shared" si="51"/>
        <v>548078</v>
      </c>
      <c r="W46" s="38">
        <f t="shared" ref="W46:X46" si="52">SUM(W6,W25)</f>
        <v>534265</v>
      </c>
      <c r="X46" s="38">
        <f t="shared" si="52"/>
        <v>547047</v>
      </c>
      <c r="Y46" s="38">
        <f t="shared" ref="Y46:Z46" si="53">SUM(Y6,Y25)</f>
        <v>559911</v>
      </c>
      <c r="Z46" s="38">
        <f t="shared" si="53"/>
        <v>579922</v>
      </c>
      <c r="AA46" s="38">
        <f t="shared" ref="AA46:AB46" si="54">SUM(AA6,AA25)</f>
        <v>520979</v>
      </c>
      <c r="AB46" s="38">
        <f t="shared" si="54"/>
        <v>528413</v>
      </c>
      <c r="AD46" s="38">
        <f t="shared" si="36"/>
        <v>473589</v>
      </c>
      <c r="AE46" s="38">
        <f t="shared" si="37"/>
        <v>494377</v>
      </c>
      <c r="AF46" s="38">
        <f t="shared" si="38"/>
        <v>501221</v>
      </c>
      <c r="AG46" s="38">
        <f t="shared" si="39"/>
        <v>540654</v>
      </c>
      <c r="AH46" s="38">
        <f t="shared" si="40"/>
        <v>534265</v>
      </c>
      <c r="AI46" s="38">
        <f t="shared" si="41"/>
        <v>520979</v>
      </c>
      <c r="AJ46" s="38">
        <f t="shared" si="41"/>
        <v>528413</v>
      </c>
    </row>
    <row r="47" spans="2:48" ht="12" customHeight="1" x14ac:dyDescent="0.2">
      <c r="B47" s="138" t="s">
        <v>179</v>
      </c>
      <c r="C47" s="138"/>
      <c r="D47" s="34">
        <f t="shared" ref="D47:F47" si="55">SUM(D48,D60)</f>
        <v>333614</v>
      </c>
      <c r="E47" s="34">
        <f t="shared" si="55"/>
        <v>350260</v>
      </c>
      <c r="F47" s="34">
        <f t="shared" si="55"/>
        <v>359034</v>
      </c>
      <c r="G47" s="34">
        <f>SUM(G48,G60)</f>
        <v>348476</v>
      </c>
      <c r="H47" s="34">
        <f t="shared" ref="H47:N47" si="56">SUM(H48,H60)</f>
        <v>357333</v>
      </c>
      <c r="I47" s="34">
        <f t="shared" si="56"/>
        <v>367929</v>
      </c>
      <c r="J47" s="34">
        <f t="shared" si="56"/>
        <v>368128</v>
      </c>
      <c r="K47" s="34">
        <f t="shared" si="56"/>
        <v>355188</v>
      </c>
      <c r="L47" s="34">
        <f t="shared" si="56"/>
        <v>362938</v>
      </c>
      <c r="M47" s="34">
        <f t="shared" si="56"/>
        <v>396655</v>
      </c>
      <c r="N47" s="34">
        <f t="shared" si="56"/>
        <v>382652</v>
      </c>
      <c r="O47" s="34">
        <f t="shared" ref="O47:P47" si="57">SUM(O48,O60)</f>
        <v>369404</v>
      </c>
      <c r="P47" s="34">
        <f t="shared" si="57"/>
        <v>371138</v>
      </c>
      <c r="Q47" s="34">
        <f t="shared" ref="Q47:R47" si="58">SUM(Q48,Q60)</f>
        <v>373531</v>
      </c>
      <c r="R47" s="34">
        <f t="shared" si="58"/>
        <v>371932</v>
      </c>
      <c r="S47" s="34">
        <f t="shared" ref="S47:T47" si="59">SUM(S48,S60)</f>
        <v>363238</v>
      </c>
      <c r="T47" s="34">
        <f t="shared" si="59"/>
        <v>351012</v>
      </c>
      <c r="U47" s="34">
        <f t="shared" ref="U47:V47" si="60">SUM(U48,U60)</f>
        <v>357957</v>
      </c>
      <c r="V47" s="34">
        <f t="shared" si="60"/>
        <v>359229</v>
      </c>
      <c r="W47" s="34">
        <f t="shared" ref="W47:X47" si="61">SUM(W48,W60)</f>
        <v>362987</v>
      </c>
      <c r="X47" s="34">
        <f t="shared" si="61"/>
        <v>375255</v>
      </c>
      <c r="Y47" s="34">
        <f t="shared" ref="Y47:Z47" si="62">SUM(Y48,Y60)</f>
        <v>366622</v>
      </c>
      <c r="Z47" s="34">
        <f t="shared" si="62"/>
        <v>380518</v>
      </c>
      <c r="AA47" s="34">
        <f t="shared" ref="AA47:AB47" si="63">SUM(AA48,AA60)</f>
        <v>381335</v>
      </c>
      <c r="AB47" s="34">
        <f t="shared" si="63"/>
        <v>389015</v>
      </c>
      <c r="AD47" s="34">
        <f t="shared" si="36"/>
        <v>348476</v>
      </c>
      <c r="AE47" s="34">
        <f t="shared" si="37"/>
        <v>355188</v>
      </c>
      <c r="AF47" s="34">
        <f t="shared" si="38"/>
        <v>369404</v>
      </c>
      <c r="AG47" s="34">
        <f t="shared" si="39"/>
        <v>363238</v>
      </c>
      <c r="AH47" s="34">
        <f t="shared" si="40"/>
        <v>362987</v>
      </c>
      <c r="AI47" s="34">
        <f t="shared" si="41"/>
        <v>381335</v>
      </c>
      <c r="AJ47" s="34">
        <f t="shared" si="41"/>
        <v>389015</v>
      </c>
    </row>
    <row r="48" spans="2:48" ht="12" customHeight="1" x14ac:dyDescent="0.2">
      <c r="B48" s="138" t="s">
        <v>180</v>
      </c>
      <c r="C48" s="138"/>
      <c r="D48" s="34">
        <f t="shared" ref="D48:F48" si="64">SUM(D49:D56)</f>
        <v>333614</v>
      </c>
      <c r="E48" s="34">
        <f t="shared" si="64"/>
        <v>350260</v>
      </c>
      <c r="F48" s="34">
        <f t="shared" si="64"/>
        <v>359034</v>
      </c>
      <c r="G48" s="34">
        <f>SUM(G49:G56)</f>
        <v>348476</v>
      </c>
      <c r="H48" s="34">
        <f t="shared" ref="H48:N48" si="65">SUM(H49:H56)</f>
        <v>357333</v>
      </c>
      <c r="I48" s="34">
        <f t="shared" si="65"/>
        <v>367929</v>
      </c>
      <c r="J48" s="34">
        <f t="shared" si="65"/>
        <v>368128</v>
      </c>
      <c r="K48" s="34">
        <f t="shared" si="65"/>
        <v>355188</v>
      </c>
      <c r="L48" s="34">
        <f t="shared" si="65"/>
        <v>362938</v>
      </c>
      <c r="M48" s="34">
        <f t="shared" si="65"/>
        <v>396655</v>
      </c>
      <c r="N48" s="34">
        <f t="shared" si="65"/>
        <v>382652</v>
      </c>
      <c r="O48" s="34">
        <f t="shared" ref="O48:P48" si="66">SUM(O49:O56)</f>
        <v>369404</v>
      </c>
      <c r="P48" s="34">
        <f t="shared" si="66"/>
        <v>371138</v>
      </c>
      <c r="Q48" s="34">
        <f t="shared" ref="Q48:R48" si="67">SUM(Q49:Q56)</f>
        <v>373531</v>
      </c>
      <c r="R48" s="34">
        <f t="shared" si="67"/>
        <v>371932</v>
      </c>
      <c r="S48" s="34">
        <f t="shared" ref="S48:T48" si="68">SUM(S49:S56)</f>
        <v>363238</v>
      </c>
      <c r="T48" s="34">
        <f t="shared" si="68"/>
        <v>351012</v>
      </c>
      <c r="U48" s="34">
        <f t="shared" ref="U48:V48" si="69">SUM(U49:U56)</f>
        <v>357957</v>
      </c>
      <c r="V48" s="34">
        <f t="shared" si="69"/>
        <v>359229</v>
      </c>
      <c r="W48" s="34">
        <f t="shared" ref="W48:X48" si="70">SUM(W49:W56)</f>
        <v>362987</v>
      </c>
      <c r="X48" s="34">
        <f t="shared" si="70"/>
        <v>375255</v>
      </c>
      <c r="Y48" s="34">
        <f t="shared" ref="Y48:Z48" si="71">SUM(Y49:Y56)</f>
        <v>366622</v>
      </c>
      <c r="Z48" s="34">
        <f t="shared" si="71"/>
        <v>380518</v>
      </c>
      <c r="AA48" s="34">
        <f t="shared" ref="AA48:AB48" si="72">SUM(AA49:AA56)</f>
        <v>381335</v>
      </c>
      <c r="AB48" s="34">
        <f t="shared" si="72"/>
        <v>389015</v>
      </c>
      <c r="AD48" s="34">
        <f t="shared" si="36"/>
        <v>348476</v>
      </c>
      <c r="AE48" s="34">
        <f t="shared" si="37"/>
        <v>355188</v>
      </c>
      <c r="AF48" s="34">
        <f t="shared" si="38"/>
        <v>369404</v>
      </c>
      <c r="AG48" s="34">
        <f t="shared" si="39"/>
        <v>363238</v>
      </c>
      <c r="AH48" s="34">
        <f t="shared" si="40"/>
        <v>362987</v>
      </c>
      <c r="AI48" s="34">
        <f t="shared" si="41"/>
        <v>381335</v>
      </c>
      <c r="AJ48" s="34">
        <f t="shared" si="41"/>
        <v>389015</v>
      </c>
      <c r="AO48" s="115"/>
    </row>
    <row r="49" spans="2:48" ht="12" customHeight="1" x14ac:dyDescent="0.2">
      <c r="B49" s="26"/>
      <c r="C49" s="27" t="s">
        <v>100</v>
      </c>
      <c r="D49" s="28">
        <v>3311</v>
      </c>
      <c r="E49" s="28">
        <v>3311</v>
      </c>
      <c r="F49" s="28">
        <v>3311</v>
      </c>
      <c r="G49" s="28">
        <v>3311</v>
      </c>
      <c r="H49" s="28">
        <v>3311</v>
      </c>
      <c r="I49" s="28">
        <v>3311</v>
      </c>
      <c r="J49" s="28">
        <v>3311</v>
      </c>
      <c r="K49" s="28">
        <v>3286</v>
      </c>
      <c r="L49" s="28">
        <v>3286</v>
      </c>
      <c r="M49" s="28">
        <v>3286</v>
      </c>
      <c r="N49" s="28">
        <v>3286</v>
      </c>
      <c r="O49" s="28">
        <v>3281</v>
      </c>
      <c r="P49" s="28">
        <v>3281</v>
      </c>
      <c r="Q49" s="28">
        <v>3281</v>
      </c>
      <c r="R49" s="28">
        <v>3281</v>
      </c>
      <c r="S49" s="28">
        <v>3278</v>
      </c>
      <c r="T49" s="28">
        <v>3278</v>
      </c>
      <c r="U49" s="28">
        <v>3278</v>
      </c>
      <c r="V49" s="28">
        <v>3278</v>
      </c>
      <c r="W49" s="28">
        <v>3265</v>
      </c>
      <c r="X49" s="28">
        <v>3265</v>
      </c>
      <c r="Y49" s="28">
        <v>3265</v>
      </c>
      <c r="Z49" s="28">
        <v>3265</v>
      </c>
      <c r="AA49" s="28">
        <v>3265</v>
      </c>
      <c r="AB49" s="28">
        <v>3265</v>
      </c>
      <c r="AD49" s="28">
        <f t="shared" si="36"/>
        <v>3311</v>
      </c>
      <c r="AE49" s="28">
        <f t="shared" si="37"/>
        <v>3286</v>
      </c>
      <c r="AF49" s="28">
        <f t="shared" si="38"/>
        <v>3281</v>
      </c>
      <c r="AG49" s="28">
        <f t="shared" si="39"/>
        <v>3278</v>
      </c>
      <c r="AH49" s="28">
        <f t="shared" si="40"/>
        <v>3265</v>
      </c>
      <c r="AI49" s="28">
        <f t="shared" si="41"/>
        <v>3265</v>
      </c>
      <c r="AJ49" s="28">
        <f t="shared" si="41"/>
        <v>3265</v>
      </c>
      <c r="AO49" s="115"/>
    </row>
    <row r="50" spans="2:48" ht="12" customHeight="1" x14ac:dyDescent="0.2">
      <c r="B50" s="26"/>
      <c r="C50" s="27" t="s">
        <v>181</v>
      </c>
      <c r="D50" s="28"/>
      <c r="E50" s="28"/>
      <c r="F50" s="28"/>
      <c r="G50" s="28"/>
      <c r="H50" s="28"/>
      <c r="I50" s="28"/>
      <c r="J50" s="28"/>
      <c r="K50" s="28"/>
      <c r="L50" s="28"/>
      <c r="M50" s="28"/>
      <c r="N50" s="28"/>
      <c r="O50" s="28"/>
      <c r="P50" s="28"/>
      <c r="Q50" s="28"/>
      <c r="R50" s="28">
        <v>-3</v>
      </c>
      <c r="S50" s="28"/>
      <c r="T50" s="28"/>
      <c r="U50" s="28">
        <v>-13</v>
      </c>
      <c r="V50" s="28"/>
      <c r="W50" s="28">
        <v>0</v>
      </c>
      <c r="X50" s="28">
        <v>0</v>
      </c>
      <c r="Y50" s="28">
        <v>0</v>
      </c>
      <c r="Z50" s="28">
        <v>0</v>
      </c>
      <c r="AA50" s="28">
        <v>0</v>
      </c>
      <c r="AB50" s="28">
        <v>0</v>
      </c>
      <c r="AD50" s="28"/>
      <c r="AE50" s="28"/>
      <c r="AF50" s="28"/>
      <c r="AG50" s="28">
        <f t="shared" si="39"/>
        <v>0</v>
      </c>
      <c r="AH50" s="28">
        <f t="shared" si="40"/>
        <v>0</v>
      </c>
      <c r="AI50" s="28">
        <f t="shared" si="41"/>
        <v>0</v>
      </c>
      <c r="AJ50" s="28">
        <f t="shared" si="41"/>
        <v>0</v>
      </c>
    </row>
    <row r="51" spans="2:48" ht="12" customHeight="1" x14ac:dyDescent="0.2">
      <c r="B51" s="26"/>
      <c r="C51" s="27" t="s">
        <v>182</v>
      </c>
      <c r="D51" s="28"/>
      <c r="E51" s="28"/>
      <c r="F51" s="28"/>
      <c r="G51" s="28"/>
      <c r="H51" s="28"/>
      <c r="I51" s="28"/>
      <c r="J51" s="28"/>
      <c r="K51" s="28"/>
      <c r="L51" s="28"/>
      <c r="M51" s="28"/>
      <c r="N51" s="28"/>
      <c r="O51" s="28">
        <v>-300</v>
      </c>
      <c r="P51" s="28">
        <v>-539</v>
      </c>
      <c r="Q51" s="28">
        <v>-658</v>
      </c>
      <c r="R51" s="28">
        <v>-658</v>
      </c>
      <c r="S51" s="28">
        <v>-450</v>
      </c>
      <c r="T51" s="28">
        <v>-1632</v>
      </c>
      <c r="U51" s="28">
        <v>-2387</v>
      </c>
      <c r="V51" s="28">
        <v>-2401</v>
      </c>
      <c r="W51" s="28">
        <v>0</v>
      </c>
      <c r="X51" s="28">
        <v>0</v>
      </c>
      <c r="Y51" s="28">
        <v>0</v>
      </c>
      <c r="Z51" s="28">
        <v>0</v>
      </c>
      <c r="AA51" s="28">
        <v>0</v>
      </c>
      <c r="AB51" s="28">
        <v>0</v>
      </c>
      <c r="AD51" s="28"/>
      <c r="AE51" s="28"/>
      <c r="AF51" s="28">
        <f t="shared" si="38"/>
        <v>-300</v>
      </c>
      <c r="AG51" s="28">
        <f t="shared" si="39"/>
        <v>-450</v>
      </c>
      <c r="AH51" s="28">
        <f t="shared" si="40"/>
        <v>0</v>
      </c>
      <c r="AI51" s="28">
        <f t="shared" si="41"/>
        <v>0</v>
      </c>
      <c r="AJ51" s="28">
        <f t="shared" si="41"/>
        <v>0</v>
      </c>
    </row>
    <row r="52" spans="2:48" ht="12" customHeight="1" x14ac:dyDescent="0.2">
      <c r="B52" s="26"/>
      <c r="C52" s="27" t="s">
        <v>183</v>
      </c>
      <c r="D52" s="28">
        <v>282836</v>
      </c>
      <c r="E52" s="28">
        <v>295819</v>
      </c>
      <c r="F52" s="28">
        <v>293001</v>
      </c>
      <c r="G52" s="28">
        <v>291341</v>
      </c>
      <c r="H52" s="28">
        <v>290042</v>
      </c>
      <c r="I52" s="28">
        <v>314400</v>
      </c>
      <c r="J52" s="28">
        <v>313669</v>
      </c>
      <c r="K52" s="28">
        <v>313394</v>
      </c>
      <c r="L52" s="28">
        <v>313214</v>
      </c>
      <c r="M52" s="28">
        <v>313214</v>
      </c>
      <c r="N52" s="28">
        <v>331115</v>
      </c>
      <c r="O52" s="28">
        <f>330900-O51</f>
        <v>331200</v>
      </c>
      <c r="P52" s="28">
        <f>330661-P51</f>
        <v>331200</v>
      </c>
      <c r="Q52" s="28">
        <f>342755-Q51</f>
        <v>343413</v>
      </c>
      <c r="R52" s="28">
        <v>343416</v>
      </c>
      <c r="S52" s="28">
        <v>342759</v>
      </c>
      <c r="T52" s="28">
        <v>333630</v>
      </c>
      <c r="U52" s="28">
        <v>335713</v>
      </c>
      <c r="V52" s="28">
        <v>335714</v>
      </c>
      <c r="W52" s="28">
        <v>334472</v>
      </c>
      <c r="X52" s="28">
        <v>334472</v>
      </c>
      <c r="Y52" s="28">
        <v>350271</v>
      </c>
      <c r="Z52" s="28">
        <v>350271</v>
      </c>
      <c r="AA52" s="28">
        <v>350271</v>
      </c>
      <c r="AB52" s="28">
        <v>350271</v>
      </c>
      <c r="AD52" s="28">
        <f t="shared" si="36"/>
        <v>291341</v>
      </c>
      <c r="AE52" s="28">
        <f t="shared" si="37"/>
        <v>313394</v>
      </c>
      <c r="AF52" s="28">
        <f t="shared" si="38"/>
        <v>331200</v>
      </c>
      <c r="AG52" s="28">
        <f t="shared" si="39"/>
        <v>342759</v>
      </c>
      <c r="AH52" s="28">
        <f t="shared" si="40"/>
        <v>334472</v>
      </c>
      <c r="AI52" s="28">
        <f t="shared" si="41"/>
        <v>350271</v>
      </c>
      <c r="AJ52" s="28">
        <f t="shared" si="41"/>
        <v>350271</v>
      </c>
    </row>
    <row r="53" spans="2:48" ht="12" customHeight="1" x14ac:dyDescent="0.2">
      <c r="B53" s="26"/>
      <c r="C53" s="27" t="s">
        <v>184</v>
      </c>
      <c r="D53" s="32">
        <v>-565</v>
      </c>
      <c r="E53" s="32">
        <v>-565</v>
      </c>
      <c r="F53" s="32">
        <v>-565</v>
      </c>
      <c r="G53" s="32">
        <v>-816</v>
      </c>
      <c r="H53" s="32">
        <v>-816</v>
      </c>
      <c r="I53" s="32">
        <v>-816</v>
      </c>
      <c r="J53" s="32">
        <v>-816</v>
      </c>
      <c r="K53" s="32">
        <v>-922</v>
      </c>
      <c r="L53" s="32">
        <v>-922</v>
      </c>
      <c r="M53" s="32">
        <v>-922</v>
      </c>
      <c r="N53" s="32">
        <v>-922</v>
      </c>
      <c r="O53" s="32">
        <v>-1026</v>
      </c>
      <c r="P53" s="32">
        <v>-1026</v>
      </c>
      <c r="Q53" s="32">
        <v>-1026</v>
      </c>
      <c r="R53" s="32">
        <v>-1026</v>
      </c>
      <c r="S53" s="32">
        <v>-862</v>
      </c>
      <c r="T53" s="32">
        <v>-862</v>
      </c>
      <c r="U53" s="32">
        <v>-862</v>
      </c>
      <c r="V53" s="32">
        <v>-862</v>
      </c>
      <c r="W53" s="32">
        <v>-165</v>
      </c>
      <c r="X53" s="32">
        <v>-165</v>
      </c>
      <c r="Y53" s="32">
        <v>-165</v>
      </c>
      <c r="Z53" s="32">
        <v>-165</v>
      </c>
      <c r="AA53" s="32">
        <v>-164</v>
      </c>
      <c r="AB53" s="32">
        <v>-164</v>
      </c>
      <c r="AD53" s="32">
        <f t="shared" si="36"/>
        <v>-816</v>
      </c>
      <c r="AE53" s="32">
        <f t="shared" si="37"/>
        <v>-922</v>
      </c>
      <c r="AF53" s="32">
        <f t="shared" si="38"/>
        <v>-1026</v>
      </c>
      <c r="AG53" s="32">
        <f t="shared" si="39"/>
        <v>-862</v>
      </c>
      <c r="AH53" s="32">
        <f t="shared" si="40"/>
        <v>-165</v>
      </c>
      <c r="AI53" s="32">
        <f t="shared" si="41"/>
        <v>-164</v>
      </c>
      <c r="AJ53" s="32">
        <f t="shared" si="41"/>
        <v>-164</v>
      </c>
    </row>
    <row r="54" spans="2:48" ht="12" customHeight="1" x14ac:dyDescent="0.2">
      <c r="B54" s="26"/>
      <c r="C54" s="27" t="s">
        <v>185</v>
      </c>
      <c r="D54" s="32">
        <v>-809</v>
      </c>
      <c r="E54" s="32">
        <v>337</v>
      </c>
      <c r="F54" s="32">
        <v>518</v>
      </c>
      <c r="G54" s="32">
        <v>488</v>
      </c>
      <c r="H54" s="32">
        <v>556</v>
      </c>
      <c r="I54" s="32">
        <v>165</v>
      </c>
      <c r="J54" s="32">
        <v>1216</v>
      </c>
      <c r="K54" s="32">
        <v>126</v>
      </c>
      <c r="L54" s="32">
        <v>623</v>
      </c>
      <c r="M54" s="32">
        <v>65</v>
      </c>
      <c r="N54" s="32">
        <v>-323</v>
      </c>
      <c r="O54" s="32">
        <v>-550</v>
      </c>
      <c r="P54" s="32">
        <v>-136</v>
      </c>
      <c r="Q54" s="32">
        <v>291</v>
      </c>
      <c r="R54" s="32">
        <v>22</v>
      </c>
      <c r="S54" s="32">
        <v>77</v>
      </c>
      <c r="T54" s="32">
        <v>19</v>
      </c>
      <c r="U54" s="32">
        <v>-210</v>
      </c>
      <c r="V54" s="32">
        <v>-487</v>
      </c>
      <c r="W54" s="32">
        <v>-178</v>
      </c>
      <c r="X54" s="32">
        <v>-124</v>
      </c>
      <c r="Y54" s="32">
        <v>70</v>
      </c>
      <c r="Z54" s="32">
        <v>302</v>
      </c>
      <c r="AA54" s="32">
        <v>-122</v>
      </c>
      <c r="AB54" s="32">
        <v>160</v>
      </c>
      <c r="AD54" s="32">
        <f t="shared" si="36"/>
        <v>488</v>
      </c>
      <c r="AE54" s="32">
        <f t="shared" si="37"/>
        <v>126</v>
      </c>
      <c r="AF54" s="32">
        <f t="shared" si="38"/>
        <v>-550</v>
      </c>
      <c r="AG54" s="32">
        <f t="shared" si="39"/>
        <v>77</v>
      </c>
      <c r="AH54" s="32">
        <f t="shared" si="40"/>
        <v>-178</v>
      </c>
      <c r="AI54" s="32">
        <f t="shared" si="41"/>
        <v>-122</v>
      </c>
      <c r="AJ54" s="32">
        <f t="shared" si="41"/>
        <v>160</v>
      </c>
    </row>
    <row r="55" spans="2:48" ht="12" customHeight="1" x14ac:dyDescent="0.2">
      <c r="B55" s="26"/>
      <c r="C55" s="27" t="s">
        <v>186</v>
      </c>
      <c r="D55" s="32"/>
      <c r="E55" s="32">
        <v>0</v>
      </c>
      <c r="F55" s="32"/>
      <c r="G55" s="32">
        <v>0</v>
      </c>
      <c r="H55" s="32">
        <v>0</v>
      </c>
      <c r="I55" s="32">
        <v>0</v>
      </c>
      <c r="J55" s="32">
        <v>0</v>
      </c>
      <c r="K55" s="32">
        <v>0</v>
      </c>
      <c r="L55" s="32">
        <v>0</v>
      </c>
      <c r="M55" s="32">
        <v>0</v>
      </c>
      <c r="N55" s="32">
        <v>0</v>
      </c>
      <c r="O55" s="32">
        <v>0</v>
      </c>
      <c r="P55" s="32">
        <v>0</v>
      </c>
      <c r="Q55" s="32">
        <v>0</v>
      </c>
      <c r="R55" s="32">
        <v>0</v>
      </c>
      <c r="S55" s="32">
        <v>0</v>
      </c>
      <c r="T55" s="32">
        <v>0</v>
      </c>
      <c r="U55" s="32">
        <v>0</v>
      </c>
      <c r="V55" s="32">
        <v>0</v>
      </c>
      <c r="W55" s="32">
        <v>0</v>
      </c>
      <c r="X55" s="32">
        <v>0</v>
      </c>
      <c r="Y55" s="32">
        <v>0</v>
      </c>
      <c r="Z55" s="32">
        <v>0</v>
      </c>
      <c r="AA55" s="32">
        <v>0</v>
      </c>
      <c r="AB55" s="32">
        <v>0</v>
      </c>
      <c r="AD55" s="32">
        <f t="shared" si="36"/>
        <v>0</v>
      </c>
      <c r="AE55" s="32">
        <f t="shared" si="37"/>
        <v>0</v>
      </c>
      <c r="AF55" s="32">
        <f t="shared" si="38"/>
        <v>0</v>
      </c>
      <c r="AG55" s="32">
        <f t="shared" si="39"/>
        <v>0</v>
      </c>
      <c r="AH55" s="32">
        <f t="shared" si="40"/>
        <v>0</v>
      </c>
      <c r="AI55" s="32">
        <f t="shared" si="41"/>
        <v>0</v>
      </c>
      <c r="AJ55" s="32">
        <f t="shared" si="41"/>
        <v>0</v>
      </c>
    </row>
    <row r="56" spans="2:48" s="33" customFormat="1" ht="12" customHeight="1" x14ac:dyDescent="0.2">
      <c r="B56" s="35"/>
      <c r="C56" s="36" t="s">
        <v>187</v>
      </c>
      <c r="D56" s="37">
        <f t="shared" ref="D56:F56" si="73">SUM(D57:D59)</f>
        <v>48841</v>
      </c>
      <c r="E56" s="37">
        <f t="shared" si="73"/>
        <v>51358</v>
      </c>
      <c r="F56" s="37">
        <f t="shared" si="73"/>
        <v>62769</v>
      </c>
      <c r="G56" s="37">
        <f>SUM(G57:G59)</f>
        <v>54152</v>
      </c>
      <c r="H56" s="37">
        <f t="shared" ref="H56:Q56" si="74">SUM(H57:H59)</f>
        <v>64240</v>
      </c>
      <c r="I56" s="37">
        <f t="shared" si="74"/>
        <v>50869</v>
      </c>
      <c r="J56" s="37">
        <f t="shared" si="74"/>
        <v>50748</v>
      </c>
      <c r="K56" s="37">
        <f t="shared" si="74"/>
        <v>39304</v>
      </c>
      <c r="L56" s="37">
        <f t="shared" si="74"/>
        <v>46737</v>
      </c>
      <c r="M56" s="37">
        <f t="shared" si="74"/>
        <v>81012</v>
      </c>
      <c r="N56" s="37">
        <f t="shared" si="74"/>
        <v>49496</v>
      </c>
      <c r="O56" s="37">
        <f t="shared" si="74"/>
        <v>36799</v>
      </c>
      <c r="P56" s="37">
        <f t="shared" si="74"/>
        <v>38358</v>
      </c>
      <c r="Q56" s="37">
        <f t="shared" si="74"/>
        <v>28230</v>
      </c>
      <c r="R56" s="37">
        <f t="shared" ref="R56:S56" si="75">SUM(R57:R59)</f>
        <v>26900</v>
      </c>
      <c r="S56" s="37">
        <f t="shared" si="75"/>
        <v>18436</v>
      </c>
      <c r="T56" s="37">
        <f t="shared" ref="T56:AB56" si="76">SUM(T57:T59)</f>
        <v>16579</v>
      </c>
      <c r="U56" s="37">
        <f t="shared" si="76"/>
        <v>22438</v>
      </c>
      <c r="V56" s="37">
        <f t="shared" si="76"/>
        <v>23987</v>
      </c>
      <c r="W56" s="37">
        <f t="shared" si="76"/>
        <v>25593</v>
      </c>
      <c r="X56" s="37">
        <f t="shared" si="76"/>
        <v>37807</v>
      </c>
      <c r="Y56" s="37">
        <f t="shared" si="76"/>
        <v>13181</v>
      </c>
      <c r="Z56" s="37">
        <f t="shared" si="76"/>
        <v>26845</v>
      </c>
      <c r="AA56" s="37">
        <f t="shared" si="76"/>
        <v>28085</v>
      </c>
      <c r="AB56" s="37">
        <f t="shared" si="76"/>
        <v>35483</v>
      </c>
      <c r="AD56" s="37">
        <f t="shared" si="36"/>
        <v>54152</v>
      </c>
      <c r="AE56" s="37">
        <f t="shared" si="37"/>
        <v>39304</v>
      </c>
      <c r="AF56" s="37">
        <f t="shared" si="38"/>
        <v>36799</v>
      </c>
      <c r="AG56" s="37">
        <f t="shared" si="39"/>
        <v>18436</v>
      </c>
      <c r="AH56" s="37">
        <f t="shared" si="40"/>
        <v>25593</v>
      </c>
      <c r="AI56" s="37">
        <f t="shared" si="41"/>
        <v>28085</v>
      </c>
      <c r="AJ56" s="37">
        <f t="shared" si="41"/>
        <v>35483</v>
      </c>
      <c r="AK56" s="68"/>
      <c r="AL56" s="68"/>
      <c r="AM56" s="68"/>
      <c r="AN56" s="68"/>
      <c r="AO56" s="68"/>
      <c r="AP56" s="68"/>
      <c r="AQ56" s="68"/>
      <c r="AR56" s="68"/>
      <c r="AS56" s="68"/>
      <c r="AT56" s="68"/>
      <c r="AU56" s="68"/>
      <c r="AV56" s="68"/>
    </row>
    <row r="57" spans="2:48" s="113" customFormat="1" ht="12" customHeight="1" x14ac:dyDescent="0.2">
      <c r="B57" s="111"/>
      <c r="C57" s="112" t="s">
        <v>188</v>
      </c>
      <c r="D57" s="46">
        <v>52982</v>
      </c>
      <c r="E57" s="46">
        <v>0</v>
      </c>
      <c r="F57" s="46">
        <v>0</v>
      </c>
      <c r="G57" s="46">
        <v>0</v>
      </c>
      <c r="H57" s="46">
        <v>67323</v>
      </c>
      <c r="I57" s="46">
        <v>0</v>
      </c>
      <c r="J57" s="46">
        <v>0</v>
      </c>
      <c r="K57" s="46">
        <v>0</v>
      </c>
      <c r="L57" s="46">
        <v>54072</v>
      </c>
      <c r="M57" s="46">
        <v>54072</v>
      </c>
      <c r="N57" s="46">
        <v>0</v>
      </c>
      <c r="O57" s="46">
        <v>0</v>
      </c>
      <c r="P57" s="46">
        <v>51555</v>
      </c>
      <c r="Q57" s="46">
        <v>0</v>
      </c>
      <c r="R57" s="46">
        <v>0</v>
      </c>
      <c r="S57" s="46">
        <v>0</v>
      </c>
      <c r="T57" s="46">
        <v>18436</v>
      </c>
      <c r="U57" s="46">
        <v>0</v>
      </c>
      <c r="V57" s="46">
        <v>0</v>
      </c>
      <c r="W57" s="46">
        <v>0</v>
      </c>
      <c r="X57" s="46">
        <v>25593</v>
      </c>
      <c r="Y57" s="46"/>
      <c r="Z57" s="46">
        <v>0</v>
      </c>
      <c r="AA57" s="46"/>
      <c r="AB57" s="46">
        <v>34615</v>
      </c>
      <c r="AD57" s="46">
        <f t="shared" si="36"/>
        <v>0</v>
      </c>
      <c r="AE57" s="46">
        <f t="shared" si="37"/>
        <v>0</v>
      </c>
      <c r="AF57" s="46">
        <f t="shared" si="38"/>
        <v>0</v>
      </c>
      <c r="AG57" s="46">
        <f t="shared" si="39"/>
        <v>0</v>
      </c>
      <c r="AH57" s="46">
        <f t="shared" si="40"/>
        <v>0</v>
      </c>
      <c r="AI57" s="46">
        <f t="shared" si="41"/>
        <v>0</v>
      </c>
      <c r="AJ57" s="46">
        <f t="shared" si="41"/>
        <v>34615</v>
      </c>
      <c r="AK57" s="114"/>
      <c r="AL57" s="114"/>
      <c r="AM57" s="114"/>
      <c r="AN57" s="68"/>
      <c r="AO57" s="68"/>
      <c r="AP57" s="68"/>
      <c r="AQ57" s="68"/>
      <c r="AR57" s="68"/>
      <c r="AS57" s="114"/>
      <c r="AT57" s="114"/>
      <c r="AU57" s="114"/>
      <c r="AV57" s="114"/>
    </row>
    <row r="58" spans="2:48" s="113" customFormat="1" ht="12" customHeight="1" x14ac:dyDescent="0.2">
      <c r="B58" s="111"/>
      <c r="C58" s="112" t="s">
        <v>189</v>
      </c>
      <c r="D58" s="46">
        <v>7446</v>
      </c>
      <c r="E58" s="46">
        <v>51358</v>
      </c>
      <c r="F58" s="46">
        <v>62769</v>
      </c>
      <c r="G58" s="46">
        <v>67323</v>
      </c>
      <c r="H58" s="46">
        <v>10088</v>
      </c>
      <c r="I58" s="46">
        <v>50869</v>
      </c>
      <c r="J58" s="46">
        <v>50748</v>
      </c>
      <c r="K58" s="46">
        <v>54072</v>
      </c>
      <c r="L58" s="46">
        <v>7433</v>
      </c>
      <c r="M58" s="46">
        <v>41708</v>
      </c>
      <c r="N58" s="46">
        <v>49496</v>
      </c>
      <c r="O58" s="46">
        <v>51555</v>
      </c>
      <c r="P58" s="46">
        <v>1559</v>
      </c>
      <c r="Q58" s="46">
        <v>28230</v>
      </c>
      <c r="R58" s="46">
        <v>26900</v>
      </c>
      <c r="S58" s="46">
        <v>18436</v>
      </c>
      <c r="T58" s="46">
        <v>7966</v>
      </c>
      <c r="U58" s="46">
        <v>22438</v>
      </c>
      <c r="V58" s="46">
        <v>23987</v>
      </c>
      <c r="W58" s="46">
        <v>25593</v>
      </c>
      <c r="X58" s="46">
        <v>12214</v>
      </c>
      <c r="Y58" s="46">
        <v>13181</v>
      </c>
      <c r="Z58" s="46">
        <v>26845</v>
      </c>
      <c r="AA58" s="46">
        <v>34615</v>
      </c>
      <c r="AB58" s="46">
        <v>7398</v>
      </c>
      <c r="AD58" s="46">
        <f t="shared" si="36"/>
        <v>67323</v>
      </c>
      <c r="AE58" s="46">
        <f t="shared" si="37"/>
        <v>54072</v>
      </c>
      <c r="AF58" s="46">
        <f t="shared" si="38"/>
        <v>51555</v>
      </c>
      <c r="AG58" s="46">
        <f t="shared" si="39"/>
        <v>18436</v>
      </c>
      <c r="AH58" s="46">
        <f t="shared" si="40"/>
        <v>25593</v>
      </c>
      <c r="AI58" s="46">
        <f t="shared" si="41"/>
        <v>34615</v>
      </c>
      <c r="AJ58" s="46">
        <f t="shared" si="41"/>
        <v>7398</v>
      </c>
      <c r="AK58" s="114"/>
      <c r="AL58" s="114"/>
      <c r="AM58" s="114"/>
      <c r="AN58" s="68"/>
      <c r="AO58" s="68"/>
      <c r="AP58" s="68"/>
      <c r="AQ58" s="68"/>
      <c r="AR58" s="68"/>
      <c r="AS58" s="114"/>
      <c r="AT58" s="114"/>
      <c r="AU58" s="114"/>
      <c r="AV58" s="114"/>
    </row>
    <row r="59" spans="2:48" s="113" customFormat="1" ht="12" customHeight="1" x14ac:dyDescent="0.2">
      <c r="B59" s="111"/>
      <c r="C59" s="112" t="s">
        <v>190</v>
      </c>
      <c r="D59" s="46">
        <v>-11587</v>
      </c>
      <c r="E59" s="46">
        <v>0</v>
      </c>
      <c r="F59" s="46">
        <v>0</v>
      </c>
      <c r="G59" s="46">
        <v>-13171</v>
      </c>
      <c r="H59" s="46">
        <v>-13171</v>
      </c>
      <c r="I59" s="46">
        <v>0</v>
      </c>
      <c r="J59" s="46">
        <v>0</v>
      </c>
      <c r="K59" s="46">
        <v>-14768</v>
      </c>
      <c r="L59" s="46">
        <v>-14768</v>
      </c>
      <c r="M59" s="46">
        <v>-14768</v>
      </c>
      <c r="N59" s="46">
        <v>0</v>
      </c>
      <c r="O59" s="46">
        <v>-14756</v>
      </c>
      <c r="P59" s="46">
        <v>-14756</v>
      </c>
      <c r="Q59" s="46">
        <v>0</v>
      </c>
      <c r="R59" s="46">
        <v>0</v>
      </c>
      <c r="S59" s="46">
        <v>0</v>
      </c>
      <c r="T59" s="46">
        <v>-9823</v>
      </c>
      <c r="U59" s="46">
        <v>0</v>
      </c>
      <c r="V59" s="46">
        <v>0</v>
      </c>
      <c r="W59" s="46">
        <v>0</v>
      </c>
      <c r="X59" s="46">
        <v>0</v>
      </c>
      <c r="Y59" s="46">
        <v>0</v>
      </c>
      <c r="Z59" s="46">
        <v>0</v>
      </c>
      <c r="AA59" s="46">
        <v>-6530</v>
      </c>
      <c r="AB59" s="46">
        <v>-6530</v>
      </c>
      <c r="AD59" s="46">
        <f t="shared" si="36"/>
        <v>-13171</v>
      </c>
      <c r="AE59" s="46">
        <f t="shared" si="37"/>
        <v>-14768</v>
      </c>
      <c r="AF59" s="46">
        <f t="shared" si="38"/>
        <v>-14756</v>
      </c>
      <c r="AG59" s="46">
        <f t="shared" si="39"/>
        <v>0</v>
      </c>
      <c r="AH59" s="46">
        <f t="shared" si="40"/>
        <v>0</v>
      </c>
      <c r="AI59" s="46">
        <f t="shared" si="41"/>
        <v>-6530</v>
      </c>
      <c r="AJ59" s="46">
        <f t="shared" si="41"/>
        <v>-6530</v>
      </c>
      <c r="AK59" s="114"/>
      <c r="AL59" s="114"/>
      <c r="AM59" s="114"/>
      <c r="AN59" s="114"/>
      <c r="AO59" s="68"/>
      <c r="AP59" s="68"/>
      <c r="AQ59" s="68"/>
      <c r="AR59" s="68"/>
      <c r="AS59" s="114"/>
      <c r="AT59" s="114"/>
      <c r="AU59" s="114"/>
      <c r="AV59" s="114"/>
    </row>
    <row r="60" spans="2:48" ht="12" customHeight="1" x14ac:dyDescent="0.2">
      <c r="B60" s="144" t="s">
        <v>99</v>
      </c>
      <c r="C60" s="144"/>
      <c r="D60" s="25"/>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0</v>
      </c>
      <c r="AA60" s="25">
        <v>0</v>
      </c>
      <c r="AB60" s="25">
        <v>0</v>
      </c>
      <c r="AD60" s="25">
        <f t="shared" si="36"/>
        <v>0</v>
      </c>
      <c r="AE60" s="25">
        <f t="shared" si="37"/>
        <v>0</v>
      </c>
      <c r="AF60" s="25">
        <f t="shared" si="38"/>
        <v>0</v>
      </c>
      <c r="AG60" s="25">
        <f t="shared" si="39"/>
        <v>0</v>
      </c>
      <c r="AH60" s="25">
        <f t="shared" si="40"/>
        <v>0</v>
      </c>
      <c r="AI60" s="25">
        <f t="shared" si="41"/>
        <v>0</v>
      </c>
      <c r="AJ60" s="25">
        <f t="shared" si="41"/>
        <v>0</v>
      </c>
      <c r="AN60" s="114"/>
      <c r="AO60" s="114"/>
    </row>
    <row r="61" spans="2:48" ht="12" customHeight="1" x14ac:dyDescent="0.2">
      <c r="B61" s="138" t="s">
        <v>191</v>
      </c>
      <c r="C61" s="138"/>
      <c r="D61" s="34">
        <f t="shared" ref="D61:N61" si="77">SUM(D62,D76)</f>
        <v>124123</v>
      </c>
      <c r="E61" s="34">
        <f t="shared" si="77"/>
        <v>128683</v>
      </c>
      <c r="F61" s="34">
        <f t="shared" si="77"/>
        <v>117071</v>
      </c>
      <c r="G61" s="34">
        <f t="shared" si="77"/>
        <v>125113</v>
      </c>
      <c r="H61" s="34">
        <f t="shared" si="77"/>
        <v>137034</v>
      </c>
      <c r="I61" s="34">
        <f t="shared" si="77"/>
        <v>122038</v>
      </c>
      <c r="J61" s="34">
        <f t="shared" si="77"/>
        <v>121849</v>
      </c>
      <c r="K61" s="34">
        <f t="shared" si="77"/>
        <v>139189</v>
      </c>
      <c r="L61" s="34">
        <f t="shared" si="77"/>
        <v>140004</v>
      </c>
      <c r="M61" s="34">
        <f t="shared" si="77"/>
        <v>162315</v>
      </c>
      <c r="N61" s="34">
        <f t="shared" si="77"/>
        <v>165599</v>
      </c>
      <c r="O61" s="34">
        <f t="shared" ref="O61:P61" si="78">SUM(O62,O76)</f>
        <v>131817</v>
      </c>
      <c r="P61" s="34">
        <f t="shared" si="78"/>
        <v>148999</v>
      </c>
      <c r="Q61" s="34">
        <f t="shared" ref="Q61:R61" si="79">SUM(Q62,Q76)</f>
        <v>176220</v>
      </c>
      <c r="R61" s="34">
        <f t="shared" si="79"/>
        <v>184142</v>
      </c>
      <c r="S61" s="34">
        <f t="shared" ref="S61:T61" si="80">SUM(S62,S76)</f>
        <v>177416</v>
      </c>
      <c r="T61" s="34">
        <f t="shared" si="80"/>
        <v>206154</v>
      </c>
      <c r="U61" s="34">
        <f t="shared" ref="U61:V61" si="81">SUM(U62,U76)</f>
        <v>206871</v>
      </c>
      <c r="V61" s="34">
        <f t="shared" si="81"/>
        <v>188849</v>
      </c>
      <c r="W61" s="34">
        <f t="shared" ref="W61:X61" si="82">SUM(W62,W76)</f>
        <v>171278</v>
      </c>
      <c r="X61" s="34">
        <f t="shared" si="82"/>
        <v>171792</v>
      </c>
      <c r="Y61" s="34">
        <f t="shared" ref="Y61:Z61" si="83">SUM(Y62,Y76)</f>
        <v>193289</v>
      </c>
      <c r="Z61" s="34">
        <f t="shared" si="83"/>
        <v>199404</v>
      </c>
      <c r="AA61" s="34">
        <f t="shared" ref="AA61:AB61" si="84">SUM(AA62,AA76)</f>
        <v>139644</v>
      </c>
      <c r="AB61" s="34">
        <f t="shared" si="84"/>
        <v>139398</v>
      </c>
      <c r="AD61" s="34">
        <f t="shared" si="36"/>
        <v>125113</v>
      </c>
      <c r="AE61" s="34">
        <f t="shared" si="37"/>
        <v>139189</v>
      </c>
      <c r="AF61" s="34">
        <f t="shared" si="38"/>
        <v>131817</v>
      </c>
      <c r="AG61" s="34">
        <f t="shared" si="39"/>
        <v>177416</v>
      </c>
      <c r="AH61" s="34">
        <f t="shared" si="40"/>
        <v>171278</v>
      </c>
      <c r="AI61" s="34">
        <f t="shared" si="41"/>
        <v>139644</v>
      </c>
      <c r="AJ61" s="34">
        <f t="shared" si="41"/>
        <v>139398</v>
      </c>
      <c r="AN61" s="114"/>
      <c r="AO61" s="114"/>
    </row>
    <row r="62" spans="2:48" ht="12" customHeight="1" x14ac:dyDescent="0.2">
      <c r="B62" s="141" t="s">
        <v>101</v>
      </c>
      <c r="C62" s="142"/>
      <c r="D62" s="34">
        <f>SUM(D63,D66,D69,D72:D75)</f>
        <v>5410</v>
      </c>
      <c r="E62" s="34">
        <f t="shared" ref="E62:N62" si="85">SUM(E63,E66,E69,E72:E75)</f>
        <v>5415</v>
      </c>
      <c r="F62" s="34">
        <f t="shared" si="85"/>
        <v>5289</v>
      </c>
      <c r="G62" s="34">
        <f t="shared" si="85"/>
        <v>5330</v>
      </c>
      <c r="H62" s="34">
        <f t="shared" si="85"/>
        <v>13267</v>
      </c>
      <c r="I62" s="34">
        <f t="shared" si="85"/>
        <v>13131</v>
      </c>
      <c r="J62" s="34">
        <f t="shared" si="85"/>
        <v>13268</v>
      </c>
      <c r="K62" s="34">
        <f t="shared" si="85"/>
        <v>11990</v>
      </c>
      <c r="L62" s="34">
        <f t="shared" si="85"/>
        <v>11771</v>
      </c>
      <c r="M62" s="34">
        <f t="shared" si="85"/>
        <v>11640</v>
      </c>
      <c r="N62" s="34">
        <f t="shared" si="85"/>
        <v>11458</v>
      </c>
      <c r="O62" s="34">
        <f t="shared" ref="O62:P62" si="86">SUM(O63,O66,O69,O72:O75)</f>
        <v>12381</v>
      </c>
      <c r="P62" s="34">
        <f t="shared" si="86"/>
        <v>12333</v>
      </c>
      <c r="Q62" s="34">
        <f t="shared" ref="Q62:R62" si="87">SUM(Q63,Q66,Q69,Q72:Q75)</f>
        <v>12023</v>
      </c>
      <c r="R62" s="34">
        <f t="shared" si="87"/>
        <v>20136</v>
      </c>
      <c r="S62" s="34">
        <f t="shared" ref="S62:T62" si="88">SUM(S63,S66,S69,S72:S75)</f>
        <v>18677</v>
      </c>
      <c r="T62" s="34">
        <f t="shared" si="88"/>
        <v>19879</v>
      </c>
      <c r="U62" s="34">
        <f t="shared" ref="U62:V62" si="89">SUM(U63,U66,U69,U72:U75)</f>
        <v>19094</v>
      </c>
      <c r="V62" s="34">
        <f t="shared" si="89"/>
        <v>18105</v>
      </c>
      <c r="W62" s="34">
        <f t="shared" ref="W62:X62" si="90">SUM(W63,W66,W69,W72:W75)</f>
        <v>14156</v>
      </c>
      <c r="X62" s="34">
        <f t="shared" si="90"/>
        <v>12831</v>
      </c>
      <c r="Y62" s="34">
        <f t="shared" ref="Y62:Z62" si="91">SUM(Y63,Y66,Y69,Y72:Y75)</f>
        <v>11336</v>
      </c>
      <c r="Z62" s="34">
        <f t="shared" si="91"/>
        <v>9934</v>
      </c>
      <c r="AA62" s="34">
        <f t="shared" ref="AA62:AB62" si="92">SUM(AA63,AA66,AA69,AA72:AA75)</f>
        <v>14826</v>
      </c>
      <c r="AB62" s="34">
        <f t="shared" si="92"/>
        <v>14074</v>
      </c>
      <c r="AD62" s="34">
        <f t="shared" si="36"/>
        <v>5330</v>
      </c>
      <c r="AE62" s="34">
        <f t="shared" si="37"/>
        <v>11990</v>
      </c>
      <c r="AF62" s="34">
        <f t="shared" si="38"/>
        <v>12381</v>
      </c>
      <c r="AG62" s="34">
        <f t="shared" si="39"/>
        <v>18677</v>
      </c>
      <c r="AH62" s="34">
        <f t="shared" si="40"/>
        <v>14156</v>
      </c>
      <c r="AI62" s="34">
        <f t="shared" si="41"/>
        <v>14826</v>
      </c>
      <c r="AJ62" s="34">
        <f t="shared" si="41"/>
        <v>14074</v>
      </c>
    </row>
    <row r="63" spans="2:48" s="33" customFormat="1" ht="12" customHeight="1" x14ac:dyDescent="0.2">
      <c r="B63" s="35"/>
      <c r="C63" s="36" t="s">
        <v>192</v>
      </c>
      <c r="D63" s="37">
        <f t="shared" ref="D63:N63" si="93">SUM(D64:D65)</f>
        <v>0</v>
      </c>
      <c r="E63" s="37">
        <f t="shared" si="93"/>
        <v>0</v>
      </c>
      <c r="F63" s="37">
        <f t="shared" si="93"/>
        <v>0</v>
      </c>
      <c r="G63" s="37">
        <f t="shared" si="93"/>
        <v>0</v>
      </c>
      <c r="H63" s="37">
        <f t="shared" si="93"/>
        <v>0</v>
      </c>
      <c r="I63" s="37">
        <f t="shared" si="93"/>
        <v>0</v>
      </c>
      <c r="J63" s="37">
        <f t="shared" si="93"/>
        <v>0</v>
      </c>
      <c r="K63" s="37">
        <f t="shared" si="93"/>
        <v>0</v>
      </c>
      <c r="L63" s="37">
        <f t="shared" si="93"/>
        <v>0</v>
      </c>
      <c r="M63" s="37">
        <f t="shared" si="93"/>
        <v>0</v>
      </c>
      <c r="N63" s="37">
        <f t="shared" si="93"/>
        <v>0</v>
      </c>
      <c r="O63" s="37">
        <f t="shared" ref="O63:P63" si="94">SUM(O64:O65)</f>
        <v>0</v>
      </c>
      <c r="P63" s="37">
        <f t="shared" si="94"/>
        <v>0</v>
      </c>
      <c r="Q63" s="37">
        <f t="shared" ref="Q63:R63" si="95">SUM(Q64:Q65)</f>
        <v>0</v>
      </c>
      <c r="R63" s="37">
        <f t="shared" si="95"/>
        <v>8000</v>
      </c>
      <c r="S63" s="37">
        <f t="shared" ref="S63:T63" si="96">SUM(S64:S65)</f>
        <v>7000</v>
      </c>
      <c r="T63" s="37">
        <f t="shared" si="96"/>
        <v>6000</v>
      </c>
      <c r="U63" s="37">
        <f t="shared" ref="U63:V63" si="97">SUM(U64:U65)</f>
        <v>5367</v>
      </c>
      <c r="V63" s="37">
        <f t="shared" si="97"/>
        <v>4431</v>
      </c>
      <c r="W63" s="37">
        <f t="shared" ref="W63:X63" si="98">SUM(W64:W65)</f>
        <v>3119</v>
      </c>
      <c r="X63" s="37">
        <f t="shared" si="98"/>
        <v>2074</v>
      </c>
      <c r="Y63" s="37">
        <f t="shared" ref="Y63:Z63" si="99">SUM(Y64:Y65)</f>
        <v>987</v>
      </c>
      <c r="Z63" s="37">
        <f t="shared" si="99"/>
        <v>0</v>
      </c>
      <c r="AA63" s="37">
        <f t="shared" ref="AA63:AB63" si="100">SUM(AA64:AA65)</f>
        <v>0</v>
      </c>
      <c r="AB63" s="37">
        <f t="shared" si="100"/>
        <v>0</v>
      </c>
      <c r="AD63" s="37">
        <f t="shared" si="36"/>
        <v>0</v>
      </c>
      <c r="AE63" s="37">
        <f t="shared" si="37"/>
        <v>0</v>
      </c>
      <c r="AF63" s="37">
        <f t="shared" si="38"/>
        <v>0</v>
      </c>
      <c r="AG63" s="37">
        <f t="shared" si="39"/>
        <v>7000</v>
      </c>
      <c r="AH63" s="37">
        <f t="shared" si="40"/>
        <v>3119</v>
      </c>
      <c r="AI63" s="37">
        <f t="shared" si="41"/>
        <v>0</v>
      </c>
      <c r="AJ63" s="37">
        <f t="shared" si="41"/>
        <v>0</v>
      </c>
      <c r="AK63" s="68"/>
      <c r="AL63" s="68"/>
      <c r="AM63" s="68"/>
      <c r="AN63" s="68"/>
      <c r="AO63" s="68"/>
      <c r="AP63" s="68"/>
      <c r="AQ63" s="68"/>
      <c r="AR63" s="68"/>
      <c r="AS63" s="68"/>
      <c r="AT63" s="68"/>
      <c r="AU63" s="68"/>
      <c r="AV63" s="68"/>
    </row>
    <row r="64" spans="2:48" ht="12" customHeight="1" x14ac:dyDescent="0.2">
      <c r="B64" s="29"/>
      <c r="C64" s="30" t="s">
        <v>163</v>
      </c>
      <c r="D64" s="31">
        <v>0</v>
      </c>
      <c r="E64" s="31">
        <v>0</v>
      </c>
      <c r="F64" s="31">
        <v>0</v>
      </c>
      <c r="G64" s="31">
        <v>0</v>
      </c>
      <c r="H64" s="31">
        <v>0</v>
      </c>
      <c r="I64" s="31">
        <v>0</v>
      </c>
      <c r="J64" s="31">
        <v>0</v>
      </c>
      <c r="K64" s="31">
        <v>0</v>
      </c>
      <c r="L64" s="31">
        <v>0</v>
      </c>
      <c r="M64" s="31">
        <v>0</v>
      </c>
      <c r="N64" s="31">
        <v>0</v>
      </c>
      <c r="O64" s="31">
        <v>0</v>
      </c>
      <c r="P64" s="31">
        <v>0</v>
      </c>
      <c r="Q64" s="31">
        <v>0</v>
      </c>
      <c r="R64" s="31">
        <v>0</v>
      </c>
      <c r="S64" s="31">
        <v>0</v>
      </c>
      <c r="T64" s="31">
        <v>0</v>
      </c>
      <c r="U64" s="31">
        <v>0</v>
      </c>
      <c r="V64" s="31">
        <v>0</v>
      </c>
      <c r="W64" s="31">
        <v>0</v>
      </c>
      <c r="X64" s="31">
        <v>0</v>
      </c>
      <c r="Y64" s="31">
        <v>0</v>
      </c>
      <c r="Z64" s="31">
        <v>0</v>
      </c>
      <c r="AA64" s="31">
        <v>0</v>
      </c>
      <c r="AB64" s="31">
        <v>0</v>
      </c>
      <c r="AD64" s="31">
        <f t="shared" si="36"/>
        <v>0</v>
      </c>
      <c r="AE64" s="31">
        <f t="shared" si="37"/>
        <v>0</v>
      </c>
      <c r="AF64" s="31">
        <f t="shared" si="38"/>
        <v>0</v>
      </c>
      <c r="AG64" s="31">
        <f t="shared" si="39"/>
        <v>0</v>
      </c>
      <c r="AH64" s="31">
        <f t="shared" si="40"/>
        <v>0</v>
      </c>
      <c r="AI64" s="31">
        <f t="shared" si="41"/>
        <v>0</v>
      </c>
      <c r="AJ64" s="31">
        <f t="shared" si="41"/>
        <v>0</v>
      </c>
      <c r="AL64" s="33"/>
      <c r="AM64" s="33"/>
    </row>
    <row r="65" spans="2:48" ht="12" customHeight="1" x14ac:dyDescent="0.2">
      <c r="B65" s="29"/>
      <c r="C65" s="30" t="s">
        <v>164</v>
      </c>
      <c r="D65" s="31">
        <v>0</v>
      </c>
      <c r="E65" s="31">
        <v>0</v>
      </c>
      <c r="F65" s="31">
        <v>0</v>
      </c>
      <c r="G65" s="31">
        <v>0</v>
      </c>
      <c r="H65" s="31">
        <v>0</v>
      </c>
      <c r="I65" s="31">
        <v>0</v>
      </c>
      <c r="J65" s="31">
        <v>0</v>
      </c>
      <c r="K65" s="31">
        <v>0</v>
      </c>
      <c r="L65" s="31">
        <v>0</v>
      </c>
      <c r="M65" s="31">
        <v>0</v>
      </c>
      <c r="N65" s="31">
        <v>0</v>
      </c>
      <c r="O65" s="31">
        <v>0</v>
      </c>
      <c r="P65" s="31">
        <v>0</v>
      </c>
      <c r="Q65" s="31">
        <v>0</v>
      </c>
      <c r="R65" s="31">
        <v>8000</v>
      </c>
      <c r="S65" s="31">
        <v>7000</v>
      </c>
      <c r="T65" s="31">
        <v>6000</v>
      </c>
      <c r="U65" s="31">
        <v>5367</v>
      </c>
      <c r="V65" s="31">
        <v>4431</v>
      </c>
      <c r="W65" s="31">
        <v>3119</v>
      </c>
      <c r="X65" s="31">
        <v>2074</v>
      </c>
      <c r="Y65" s="31">
        <v>987</v>
      </c>
      <c r="Z65" s="31">
        <v>0</v>
      </c>
      <c r="AA65" s="31">
        <v>0</v>
      </c>
      <c r="AB65" s="31">
        <v>0</v>
      </c>
      <c r="AD65" s="31">
        <f t="shared" si="36"/>
        <v>0</v>
      </c>
      <c r="AE65" s="31">
        <f t="shared" si="37"/>
        <v>0</v>
      </c>
      <c r="AF65" s="31">
        <f t="shared" si="38"/>
        <v>0</v>
      </c>
      <c r="AG65" s="31">
        <f t="shared" si="39"/>
        <v>7000</v>
      </c>
      <c r="AH65" s="31">
        <f t="shared" si="40"/>
        <v>3119</v>
      </c>
      <c r="AI65" s="31">
        <f t="shared" si="41"/>
        <v>0</v>
      </c>
      <c r="AJ65" s="31">
        <f t="shared" si="41"/>
        <v>0</v>
      </c>
    </row>
    <row r="66" spans="2:48" s="33" customFormat="1" ht="12" customHeight="1" x14ac:dyDescent="0.2">
      <c r="B66" s="35"/>
      <c r="C66" s="36" t="s">
        <v>193</v>
      </c>
      <c r="D66" s="37">
        <f t="shared" ref="D66:F66" si="101">D67+D68</f>
        <v>0</v>
      </c>
      <c r="E66" s="37">
        <f t="shared" si="101"/>
        <v>0</v>
      </c>
      <c r="F66" s="37">
        <f t="shared" si="101"/>
        <v>0</v>
      </c>
      <c r="G66" s="37">
        <f>G67+G68</f>
        <v>0</v>
      </c>
      <c r="H66" s="37">
        <f t="shared" ref="H66:Q66" si="102">H67+H68</f>
        <v>0</v>
      </c>
      <c r="I66" s="37">
        <f t="shared" si="102"/>
        <v>0</v>
      </c>
      <c r="J66" s="37">
        <f t="shared" si="102"/>
        <v>0</v>
      </c>
      <c r="K66" s="37">
        <f t="shared" si="102"/>
        <v>0</v>
      </c>
      <c r="L66" s="37">
        <f t="shared" si="102"/>
        <v>0</v>
      </c>
      <c r="M66" s="37">
        <f t="shared" si="102"/>
        <v>0</v>
      </c>
      <c r="N66" s="37">
        <f t="shared" si="102"/>
        <v>0</v>
      </c>
      <c r="O66" s="37">
        <f t="shared" si="102"/>
        <v>0</v>
      </c>
      <c r="P66" s="37">
        <f t="shared" si="102"/>
        <v>0</v>
      </c>
      <c r="Q66" s="37">
        <f t="shared" si="102"/>
        <v>0</v>
      </c>
      <c r="R66" s="37">
        <f t="shared" ref="R66:S66" si="103">R67+R68</f>
        <v>0</v>
      </c>
      <c r="S66" s="37">
        <f t="shared" si="103"/>
        <v>0</v>
      </c>
      <c r="T66" s="37">
        <f t="shared" ref="T66:AB66" si="104">T67+T68</f>
        <v>0</v>
      </c>
      <c r="U66" s="37">
        <f t="shared" si="104"/>
        <v>0</v>
      </c>
      <c r="V66" s="37">
        <f t="shared" si="104"/>
        <v>0</v>
      </c>
      <c r="W66" s="37">
        <f t="shared" si="104"/>
        <v>0</v>
      </c>
      <c r="X66" s="37">
        <f t="shared" si="104"/>
        <v>0</v>
      </c>
      <c r="Y66" s="37">
        <f t="shared" si="104"/>
        <v>0</v>
      </c>
      <c r="Z66" s="37">
        <f t="shared" si="104"/>
        <v>0</v>
      </c>
      <c r="AA66" s="37">
        <f t="shared" si="104"/>
        <v>0</v>
      </c>
      <c r="AB66" s="37">
        <f t="shared" si="104"/>
        <v>0</v>
      </c>
      <c r="AD66" s="37">
        <f t="shared" si="36"/>
        <v>0</v>
      </c>
      <c r="AE66" s="37">
        <f t="shared" si="37"/>
        <v>0</v>
      </c>
      <c r="AF66" s="37">
        <f t="shared" si="38"/>
        <v>0</v>
      </c>
      <c r="AG66" s="37">
        <f t="shared" si="39"/>
        <v>0</v>
      </c>
      <c r="AH66" s="37">
        <f t="shared" si="40"/>
        <v>0</v>
      </c>
      <c r="AI66" s="37">
        <f t="shared" si="41"/>
        <v>0</v>
      </c>
      <c r="AJ66" s="37">
        <f t="shared" si="41"/>
        <v>0</v>
      </c>
      <c r="AL66" s="68"/>
      <c r="AR66" s="68"/>
      <c r="AS66" s="68"/>
      <c r="AT66" s="68"/>
      <c r="AU66" s="68"/>
    </row>
    <row r="67" spans="2:48" ht="12" customHeight="1" x14ac:dyDescent="0.2">
      <c r="B67" s="29"/>
      <c r="C67" s="30" t="s">
        <v>194</v>
      </c>
      <c r="D67" s="31">
        <v>0</v>
      </c>
      <c r="E67" s="31">
        <v>0</v>
      </c>
      <c r="F67" s="31">
        <v>0</v>
      </c>
      <c r="G67" s="31">
        <v>0</v>
      </c>
      <c r="H67" s="31">
        <v>0</v>
      </c>
      <c r="I67" s="31">
        <v>0</v>
      </c>
      <c r="J67" s="31">
        <v>0</v>
      </c>
      <c r="K67" s="31">
        <v>0</v>
      </c>
      <c r="L67" s="31">
        <v>0</v>
      </c>
      <c r="M67" s="31">
        <v>0</v>
      </c>
      <c r="N67" s="31">
        <v>0</v>
      </c>
      <c r="O67" s="31">
        <v>0</v>
      </c>
      <c r="P67" s="31">
        <v>0</v>
      </c>
      <c r="Q67" s="31"/>
      <c r="R67" s="31">
        <v>0</v>
      </c>
      <c r="S67" s="31">
        <v>0</v>
      </c>
      <c r="T67" s="31">
        <v>0</v>
      </c>
      <c r="U67" s="31">
        <v>0</v>
      </c>
      <c r="V67" s="31">
        <v>0</v>
      </c>
      <c r="W67" s="31">
        <v>0</v>
      </c>
      <c r="X67" s="31">
        <v>0</v>
      </c>
      <c r="Y67" s="31">
        <v>0</v>
      </c>
      <c r="Z67" s="31">
        <v>0</v>
      </c>
      <c r="AA67" s="31">
        <v>0</v>
      </c>
      <c r="AB67" s="31">
        <v>0</v>
      </c>
      <c r="AD67" s="31">
        <f t="shared" si="36"/>
        <v>0</v>
      </c>
      <c r="AE67" s="31">
        <f t="shared" si="37"/>
        <v>0</v>
      </c>
      <c r="AF67" s="31">
        <f t="shared" si="38"/>
        <v>0</v>
      </c>
      <c r="AG67" s="31">
        <f t="shared" si="39"/>
        <v>0</v>
      </c>
      <c r="AH67" s="31">
        <f t="shared" si="40"/>
        <v>0</v>
      </c>
      <c r="AI67" s="31">
        <f t="shared" si="41"/>
        <v>0</v>
      </c>
      <c r="AJ67" s="31">
        <f t="shared" si="41"/>
        <v>0</v>
      </c>
    </row>
    <row r="68" spans="2:48" ht="12" customHeight="1" x14ac:dyDescent="0.2">
      <c r="B68" s="29"/>
      <c r="C68" s="30" t="s">
        <v>195</v>
      </c>
      <c r="D68" s="31">
        <v>0</v>
      </c>
      <c r="E68" s="31">
        <v>0</v>
      </c>
      <c r="F68" s="31">
        <v>0</v>
      </c>
      <c r="G68" s="31">
        <v>0</v>
      </c>
      <c r="H68" s="31">
        <v>0</v>
      </c>
      <c r="I68" s="31">
        <v>0</v>
      </c>
      <c r="J68" s="31"/>
      <c r="K68" s="31">
        <v>0</v>
      </c>
      <c r="L68" s="31"/>
      <c r="M68" s="31">
        <v>0</v>
      </c>
      <c r="N68" s="31">
        <v>0</v>
      </c>
      <c r="O68" s="31">
        <v>0</v>
      </c>
      <c r="P68" s="31"/>
      <c r="Q68" s="31"/>
      <c r="R68" s="31"/>
      <c r="S68" s="31"/>
      <c r="T68" s="31"/>
      <c r="U68" s="31">
        <v>0</v>
      </c>
      <c r="V68" s="31">
        <v>0</v>
      </c>
      <c r="W68" s="31">
        <v>0</v>
      </c>
      <c r="X68" s="31">
        <v>0</v>
      </c>
      <c r="Y68" s="31">
        <v>0</v>
      </c>
      <c r="Z68" s="31">
        <v>0</v>
      </c>
      <c r="AA68" s="31">
        <v>0</v>
      </c>
      <c r="AB68" s="31">
        <v>0</v>
      </c>
      <c r="AD68" s="31">
        <f t="shared" si="36"/>
        <v>0</v>
      </c>
      <c r="AE68" s="31">
        <f t="shared" si="37"/>
        <v>0</v>
      </c>
      <c r="AF68" s="31">
        <f t="shared" si="38"/>
        <v>0</v>
      </c>
      <c r="AG68" s="31">
        <f t="shared" si="39"/>
        <v>0</v>
      </c>
      <c r="AH68" s="31">
        <f t="shared" si="40"/>
        <v>0</v>
      </c>
      <c r="AI68" s="31">
        <f t="shared" si="41"/>
        <v>0</v>
      </c>
      <c r="AJ68" s="31">
        <f t="shared" si="41"/>
        <v>0</v>
      </c>
    </row>
    <row r="69" spans="2:48" s="33" customFormat="1" ht="12" customHeight="1" x14ac:dyDescent="0.2">
      <c r="B69" s="35"/>
      <c r="C69" s="36" t="s">
        <v>196</v>
      </c>
      <c r="D69" s="37">
        <f t="shared" ref="D69:F69" si="105">D70+D71</f>
        <v>785</v>
      </c>
      <c r="E69" s="37">
        <f t="shared" si="105"/>
        <v>790</v>
      </c>
      <c r="F69" s="37">
        <f t="shared" si="105"/>
        <v>664</v>
      </c>
      <c r="G69" s="37">
        <f>G70+G71</f>
        <v>150</v>
      </c>
      <c r="H69" s="37">
        <f t="shared" ref="H69:Q69" si="106">H70+H71</f>
        <v>618</v>
      </c>
      <c r="I69" s="37">
        <f t="shared" si="106"/>
        <v>0</v>
      </c>
      <c r="J69" s="37">
        <f t="shared" si="106"/>
        <v>11</v>
      </c>
      <c r="K69" s="37">
        <f t="shared" si="106"/>
        <v>0</v>
      </c>
      <c r="L69" s="37">
        <f t="shared" si="106"/>
        <v>0</v>
      </c>
      <c r="M69" s="37">
        <f t="shared" si="106"/>
        <v>0</v>
      </c>
      <c r="N69" s="37">
        <f t="shared" si="106"/>
        <v>0</v>
      </c>
      <c r="O69" s="37">
        <f t="shared" si="106"/>
        <v>0</v>
      </c>
      <c r="P69" s="37">
        <f t="shared" si="106"/>
        <v>104</v>
      </c>
      <c r="Q69" s="37">
        <f t="shared" si="106"/>
        <v>9</v>
      </c>
      <c r="R69" s="37">
        <f t="shared" ref="R69:S69" si="107">R70+R71</f>
        <v>140</v>
      </c>
      <c r="S69" s="37">
        <f t="shared" si="107"/>
        <v>300</v>
      </c>
      <c r="T69" s="37">
        <f t="shared" ref="T69:AB69" si="108">T70+T71</f>
        <v>295</v>
      </c>
      <c r="U69" s="37">
        <f t="shared" si="108"/>
        <v>173</v>
      </c>
      <c r="V69" s="37">
        <f t="shared" si="108"/>
        <v>53</v>
      </c>
      <c r="W69" s="37">
        <f t="shared" si="108"/>
        <v>0</v>
      </c>
      <c r="X69" s="37">
        <f t="shared" si="108"/>
        <v>0</v>
      </c>
      <c r="Y69" s="37">
        <f t="shared" si="108"/>
        <v>0</v>
      </c>
      <c r="Z69" s="37">
        <f t="shared" si="108"/>
        <v>0</v>
      </c>
      <c r="AA69" s="37">
        <f t="shared" si="108"/>
        <v>0</v>
      </c>
      <c r="AB69" s="37">
        <f t="shared" si="108"/>
        <v>0</v>
      </c>
      <c r="AD69" s="37">
        <f t="shared" si="36"/>
        <v>150</v>
      </c>
      <c r="AE69" s="37">
        <f t="shared" si="37"/>
        <v>0</v>
      </c>
      <c r="AF69" s="37">
        <f t="shared" si="38"/>
        <v>0</v>
      </c>
      <c r="AG69" s="37">
        <f t="shared" si="39"/>
        <v>300</v>
      </c>
      <c r="AH69" s="37">
        <f t="shared" si="40"/>
        <v>0</v>
      </c>
      <c r="AI69" s="37">
        <f t="shared" si="41"/>
        <v>0</v>
      </c>
      <c r="AJ69" s="37">
        <f t="shared" si="41"/>
        <v>0</v>
      </c>
      <c r="AK69" s="68"/>
      <c r="AL69" s="68"/>
      <c r="AM69" s="68"/>
      <c r="AN69" s="68"/>
      <c r="AO69" s="68"/>
      <c r="AP69" s="68"/>
      <c r="AQ69" s="68"/>
      <c r="AR69" s="68"/>
      <c r="AS69" s="68"/>
      <c r="AT69" s="68"/>
      <c r="AU69" s="68"/>
      <c r="AV69" s="68"/>
    </row>
    <row r="70" spans="2:48" ht="12" customHeight="1" x14ac:dyDescent="0.2">
      <c r="B70" s="29"/>
      <c r="C70" s="30" t="s">
        <v>194</v>
      </c>
      <c r="D70" s="31"/>
      <c r="E70" s="31">
        <v>0</v>
      </c>
      <c r="F70" s="31"/>
      <c r="G70" s="31">
        <v>0</v>
      </c>
      <c r="H70" s="31">
        <v>0</v>
      </c>
      <c r="I70" s="31">
        <v>0</v>
      </c>
      <c r="J70" s="31">
        <v>0</v>
      </c>
      <c r="K70" s="31">
        <v>0</v>
      </c>
      <c r="L70" s="31">
        <v>0</v>
      </c>
      <c r="M70" s="31">
        <v>0</v>
      </c>
      <c r="N70" s="31">
        <v>0</v>
      </c>
      <c r="O70" s="31">
        <v>0</v>
      </c>
      <c r="P70" s="31">
        <v>0</v>
      </c>
      <c r="Q70" s="31">
        <v>0</v>
      </c>
      <c r="R70" s="31">
        <v>0</v>
      </c>
      <c r="S70" s="31">
        <v>0</v>
      </c>
      <c r="T70" s="31">
        <v>0</v>
      </c>
      <c r="U70" s="31">
        <v>0</v>
      </c>
      <c r="V70" s="31">
        <v>0</v>
      </c>
      <c r="W70" s="31">
        <v>0</v>
      </c>
      <c r="X70" s="31">
        <v>0</v>
      </c>
      <c r="Y70" s="31">
        <v>0</v>
      </c>
      <c r="Z70" s="31">
        <v>0</v>
      </c>
      <c r="AA70" s="31">
        <v>0</v>
      </c>
      <c r="AB70" s="31">
        <v>0</v>
      </c>
      <c r="AD70" s="31">
        <f t="shared" si="36"/>
        <v>0</v>
      </c>
      <c r="AE70" s="31">
        <f t="shared" si="37"/>
        <v>0</v>
      </c>
      <c r="AF70" s="31">
        <f t="shared" si="38"/>
        <v>0</v>
      </c>
      <c r="AG70" s="31">
        <f t="shared" ref="AG70:AG93" si="109">S70</f>
        <v>0</v>
      </c>
      <c r="AH70" s="31">
        <f t="shared" ref="AH70:AH93" si="110">W70</f>
        <v>0</v>
      </c>
      <c r="AI70" s="31">
        <f t="shared" ref="AI70:AJ93" si="111">AA70</f>
        <v>0</v>
      </c>
      <c r="AJ70" s="31">
        <f t="shared" si="111"/>
        <v>0</v>
      </c>
      <c r="AN70" s="33"/>
      <c r="AO70" s="33"/>
      <c r="AP70" s="33"/>
    </row>
    <row r="71" spans="2:48" ht="12" customHeight="1" x14ac:dyDescent="0.2">
      <c r="B71" s="29"/>
      <c r="C71" s="30" t="s">
        <v>195</v>
      </c>
      <c r="D71" s="31">
        <v>785</v>
      </c>
      <c r="E71" s="31">
        <v>790</v>
      </c>
      <c r="F71" s="31">
        <v>664</v>
      </c>
      <c r="G71" s="31">
        <v>150</v>
      </c>
      <c r="H71" s="31">
        <v>618</v>
      </c>
      <c r="I71" s="31">
        <v>0</v>
      </c>
      <c r="J71" s="31">
        <v>11</v>
      </c>
      <c r="K71" s="31">
        <v>0</v>
      </c>
      <c r="L71" s="31">
        <v>0</v>
      </c>
      <c r="M71" s="31">
        <v>0</v>
      </c>
      <c r="N71" s="31">
        <v>0</v>
      </c>
      <c r="O71" s="31">
        <v>0</v>
      </c>
      <c r="P71" s="31">
        <v>104</v>
      </c>
      <c r="Q71" s="31">
        <v>9</v>
      </c>
      <c r="R71" s="31">
        <v>140</v>
      </c>
      <c r="S71" s="31">
        <v>300</v>
      </c>
      <c r="T71" s="31">
        <v>295</v>
      </c>
      <c r="U71" s="31">
        <v>173</v>
      </c>
      <c r="V71" s="31">
        <v>53</v>
      </c>
      <c r="W71" s="31">
        <v>0</v>
      </c>
      <c r="X71" s="31">
        <v>0</v>
      </c>
      <c r="Y71" s="31"/>
      <c r="Z71" s="31">
        <v>0</v>
      </c>
      <c r="AA71" s="31"/>
      <c r="AB71" s="31"/>
      <c r="AD71" s="31">
        <f t="shared" si="36"/>
        <v>150</v>
      </c>
      <c r="AE71" s="31">
        <f t="shared" si="37"/>
        <v>0</v>
      </c>
      <c r="AF71" s="31">
        <f t="shared" si="38"/>
        <v>0</v>
      </c>
      <c r="AG71" s="31">
        <f t="shared" si="109"/>
        <v>300</v>
      </c>
      <c r="AH71" s="31">
        <f t="shared" si="110"/>
        <v>0</v>
      </c>
      <c r="AI71" s="31">
        <f t="shared" si="111"/>
        <v>0</v>
      </c>
      <c r="AJ71" s="31">
        <f t="shared" si="111"/>
        <v>0</v>
      </c>
    </row>
    <row r="72" spans="2:48" s="113" customFormat="1" ht="12" customHeight="1" x14ac:dyDescent="0.2">
      <c r="B72" s="111"/>
      <c r="C72" s="112" t="s">
        <v>197</v>
      </c>
      <c r="D72" s="46">
        <v>0</v>
      </c>
      <c r="E72" s="46">
        <v>0</v>
      </c>
      <c r="F72" s="46"/>
      <c r="G72" s="46">
        <v>547</v>
      </c>
      <c r="H72" s="46">
        <v>8016</v>
      </c>
      <c r="I72" s="46">
        <v>8498</v>
      </c>
      <c r="J72" s="46">
        <v>8624</v>
      </c>
      <c r="K72" s="46">
        <v>7096</v>
      </c>
      <c r="L72" s="46">
        <v>6877</v>
      </c>
      <c r="M72" s="46">
        <v>6746</v>
      </c>
      <c r="N72" s="46">
        <v>6564</v>
      </c>
      <c r="O72" s="46">
        <v>7315</v>
      </c>
      <c r="P72" s="46">
        <v>7163</v>
      </c>
      <c r="Q72" s="46">
        <v>6948</v>
      </c>
      <c r="R72" s="46">
        <v>6930</v>
      </c>
      <c r="S72" s="46">
        <v>7542</v>
      </c>
      <c r="T72" s="46">
        <v>8329</v>
      </c>
      <c r="U72" s="46">
        <v>8299</v>
      </c>
      <c r="V72" s="46">
        <v>8366</v>
      </c>
      <c r="W72" s="46">
        <v>7934</v>
      </c>
      <c r="X72" s="46">
        <v>7654</v>
      </c>
      <c r="Y72" s="46">
        <v>7246</v>
      </c>
      <c r="Z72" s="46">
        <v>6831</v>
      </c>
      <c r="AA72" s="46">
        <v>11385</v>
      </c>
      <c r="AB72" s="46">
        <v>10633</v>
      </c>
      <c r="AD72" s="46">
        <f t="shared" ref="AD72:AD93" si="112">G72</f>
        <v>547</v>
      </c>
      <c r="AE72" s="46">
        <f t="shared" ref="AE72:AE93" si="113">K72</f>
        <v>7096</v>
      </c>
      <c r="AF72" s="46">
        <f t="shared" ref="AF72:AF93" si="114">O72</f>
        <v>7315</v>
      </c>
      <c r="AG72" s="46">
        <f t="shared" si="109"/>
        <v>7542</v>
      </c>
      <c r="AH72" s="46">
        <f t="shared" si="110"/>
        <v>7934</v>
      </c>
      <c r="AI72" s="46">
        <f t="shared" si="111"/>
        <v>11385</v>
      </c>
      <c r="AJ72" s="46">
        <f t="shared" si="111"/>
        <v>10633</v>
      </c>
      <c r="AK72" s="114"/>
      <c r="AL72" s="33"/>
      <c r="AM72" s="68"/>
      <c r="AN72" s="68"/>
      <c r="AO72" s="68"/>
      <c r="AP72" s="68"/>
      <c r="AQ72" s="68"/>
      <c r="AR72" s="68"/>
      <c r="AS72" s="114"/>
      <c r="AT72" s="114"/>
      <c r="AU72" s="114"/>
      <c r="AV72" s="114"/>
    </row>
    <row r="73" spans="2:48" ht="12" customHeight="1" x14ac:dyDescent="0.2">
      <c r="B73" s="26"/>
      <c r="C73" s="27" t="s">
        <v>198</v>
      </c>
      <c r="D73" s="28"/>
      <c r="E73" s="28"/>
      <c r="F73" s="28">
        <v>0</v>
      </c>
      <c r="G73" s="28">
        <v>0</v>
      </c>
      <c r="H73" s="28">
        <v>0</v>
      </c>
      <c r="I73" s="28">
        <v>0</v>
      </c>
      <c r="J73" s="28">
        <v>0</v>
      </c>
      <c r="K73" s="28">
        <v>0</v>
      </c>
      <c r="L73" s="28">
        <v>0</v>
      </c>
      <c r="M73" s="28">
        <v>0</v>
      </c>
      <c r="N73" s="28">
        <v>0</v>
      </c>
      <c r="O73" s="28">
        <v>0</v>
      </c>
      <c r="P73" s="28">
        <v>0</v>
      </c>
      <c r="Q73" s="28">
        <v>0</v>
      </c>
      <c r="R73" s="28">
        <v>0</v>
      </c>
      <c r="S73" s="28">
        <v>0</v>
      </c>
      <c r="T73" s="28">
        <v>0</v>
      </c>
      <c r="U73" s="28">
        <v>0</v>
      </c>
      <c r="V73" s="28">
        <v>0</v>
      </c>
      <c r="W73" s="28">
        <v>0</v>
      </c>
      <c r="X73" s="28">
        <v>0</v>
      </c>
      <c r="Y73" s="28">
        <v>0</v>
      </c>
      <c r="Z73" s="28">
        <v>0</v>
      </c>
      <c r="AA73" s="28">
        <v>0</v>
      </c>
      <c r="AB73" s="28">
        <v>0</v>
      </c>
      <c r="AD73" s="28">
        <f t="shared" si="112"/>
        <v>0</v>
      </c>
      <c r="AE73" s="28">
        <f t="shared" si="113"/>
        <v>0</v>
      </c>
      <c r="AF73" s="28">
        <f t="shared" si="114"/>
        <v>0</v>
      </c>
      <c r="AG73" s="28">
        <f t="shared" si="109"/>
        <v>0</v>
      </c>
      <c r="AH73" s="28">
        <f t="shared" si="110"/>
        <v>0</v>
      </c>
      <c r="AI73" s="28">
        <f t="shared" si="111"/>
        <v>0</v>
      </c>
      <c r="AJ73" s="28">
        <f t="shared" si="111"/>
        <v>0</v>
      </c>
    </row>
    <row r="74" spans="2:48" ht="12" customHeight="1" x14ac:dyDescent="0.2">
      <c r="B74" s="26"/>
      <c r="C74" s="27" t="s">
        <v>199</v>
      </c>
      <c r="D74" s="28">
        <v>4625</v>
      </c>
      <c r="E74" s="28">
        <v>4625</v>
      </c>
      <c r="F74" s="28">
        <v>4625</v>
      </c>
      <c r="G74" s="28">
        <v>4633</v>
      </c>
      <c r="H74" s="28">
        <v>4633</v>
      </c>
      <c r="I74" s="28">
        <v>4633</v>
      </c>
      <c r="J74" s="28">
        <v>4633</v>
      </c>
      <c r="K74" s="28">
        <v>4894</v>
      </c>
      <c r="L74" s="28">
        <v>4894</v>
      </c>
      <c r="M74" s="28">
        <v>4894</v>
      </c>
      <c r="N74" s="28">
        <v>4894</v>
      </c>
      <c r="O74" s="28">
        <v>5066</v>
      </c>
      <c r="P74" s="28">
        <v>5066</v>
      </c>
      <c r="Q74" s="28">
        <v>5066</v>
      </c>
      <c r="R74" s="28">
        <v>5066</v>
      </c>
      <c r="S74" s="28">
        <v>3835</v>
      </c>
      <c r="T74" s="28">
        <v>5255</v>
      </c>
      <c r="U74" s="28">
        <v>5255</v>
      </c>
      <c r="V74" s="28">
        <v>5255</v>
      </c>
      <c r="W74" s="28">
        <v>3103</v>
      </c>
      <c r="X74" s="28">
        <v>3103</v>
      </c>
      <c r="Y74" s="28">
        <v>3103</v>
      </c>
      <c r="Z74" s="28">
        <v>3103</v>
      </c>
      <c r="AA74" s="28">
        <v>3441</v>
      </c>
      <c r="AB74" s="28">
        <v>3441</v>
      </c>
      <c r="AD74" s="28">
        <f t="shared" si="112"/>
        <v>4633</v>
      </c>
      <c r="AE74" s="28">
        <f t="shared" si="113"/>
        <v>4894</v>
      </c>
      <c r="AF74" s="28">
        <f t="shared" si="114"/>
        <v>5066</v>
      </c>
      <c r="AG74" s="28">
        <f t="shared" si="109"/>
        <v>3835</v>
      </c>
      <c r="AH74" s="28">
        <f t="shared" si="110"/>
        <v>3103</v>
      </c>
      <c r="AI74" s="28">
        <f t="shared" si="111"/>
        <v>3441</v>
      </c>
      <c r="AJ74" s="28">
        <f t="shared" si="111"/>
        <v>3441</v>
      </c>
      <c r="AK74" s="33"/>
      <c r="AN74" s="33"/>
      <c r="AO74" s="33"/>
      <c r="AP74" s="33"/>
      <c r="AV74" s="33"/>
    </row>
    <row r="75" spans="2:48" ht="12" customHeight="1" x14ac:dyDescent="0.2">
      <c r="B75" s="26"/>
      <c r="C75" s="27" t="s">
        <v>200</v>
      </c>
      <c r="D75" s="28">
        <v>0</v>
      </c>
      <c r="E75" s="28">
        <v>0</v>
      </c>
      <c r="F75" s="28">
        <v>0</v>
      </c>
      <c r="G75" s="28">
        <v>0</v>
      </c>
      <c r="H75" s="28">
        <v>0</v>
      </c>
      <c r="I75" s="28">
        <v>0</v>
      </c>
      <c r="J75" s="28">
        <v>0</v>
      </c>
      <c r="K75" s="28">
        <v>0</v>
      </c>
      <c r="L75" s="28">
        <v>0</v>
      </c>
      <c r="M75" s="28">
        <v>0</v>
      </c>
      <c r="N75" s="28">
        <v>0</v>
      </c>
      <c r="O75" s="28">
        <v>0</v>
      </c>
      <c r="P75" s="28">
        <v>0</v>
      </c>
      <c r="Q75" s="28">
        <v>0</v>
      </c>
      <c r="R75" s="28">
        <v>0</v>
      </c>
      <c r="S75" s="28">
        <v>0</v>
      </c>
      <c r="T75" s="28">
        <v>0</v>
      </c>
      <c r="U75" s="28">
        <v>0</v>
      </c>
      <c r="V75" s="28">
        <v>0</v>
      </c>
      <c r="W75" s="28">
        <v>0</v>
      </c>
      <c r="X75" s="28">
        <v>0</v>
      </c>
      <c r="Y75" s="28">
        <v>0</v>
      </c>
      <c r="Z75" s="28">
        <v>0</v>
      </c>
      <c r="AA75" s="28">
        <v>0</v>
      </c>
      <c r="AB75" s="28">
        <v>0</v>
      </c>
      <c r="AD75" s="28">
        <f t="shared" si="112"/>
        <v>0</v>
      </c>
      <c r="AE75" s="28">
        <f t="shared" si="113"/>
        <v>0</v>
      </c>
      <c r="AF75" s="28">
        <f t="shared" si="114"/>
        <v>0</v>
      </c>
      <c r="AG75" s="28">
        <f t="shared" si="109"/>
        <v>0</v>
      </c>
      <c r="AH75" s="28">
        <f t="shared" si="110"/>
        <v>0</v>
      </c>
      <c r="AI75" s="28">
        <f t="shared" si="111"/>
        <v>0</v>
      </c>
      <c r="AJ75" s="28">
        <f t="shared" si="111"/>
        <v>0</v>
      </c>
      <c r="AM75" s="33"/>
    </row>
    <row r="76" spans="2:48" ht="12" customHeight="1" x14ac:dyDescent="0.2">
      <c r="B76" s="141" t="s">
        <v>102</v>
      </c>
      <c r="C76" s="142"/>
      <c r="D76" s="34">
        <f t="shared" ref="D76:F76" si="115">SUM(D77,D80,D83:D86,D89:D92)</f>
        <v>118713</v>
      </c>
      <c r="E76" s="34">
        <f>SUM(E77,E80,E84:E86,E89:E92)</f>
        <v>123268</v>
      </c>
      <c r="F76" s="34">
        <f t="shared" si="115"/>
        <v>111782</v>
      </c>
      <c r="G76" s="34">
        <f>SUM(G77,G80,G83:G86,G89:G92)</f>
        <v>119783</v>
      </c>
      <c r="H76" s="34">
        <f t="shared" ref="H76:N76" si="116">SUM(H77,H80,H83:H86,H89:H92)</f>
        <v>123767</v>
      </c>
      <c r="I76" s="34">
        <f t="shared" si="116"/>
        <v>108907</v>
      </c>
      <c r="J76" s="34">
        <f t="shared" si="116"/>
        <v>108581</v>
      </c>
      <c r="K76" s="34">
        <f t="shared" si="116"/>
        <v>127199</v>
      </c>
      <c r="L76" s="34">
        <f t="shared" si="116"/>
        <v>128233</v>
      </c>
      <c r="M76" s="34">
        <f t="shared" si="116"/>
        <v>150675</v>
      </c>
      <c r="N76" s="34">
        <f t="shared" si="116"/>
        <v>154141</v>
      </c>
      <c r="O76" s="34">
        <f t="shared" ref="O76:P76" si="117">SUM(O77,O80,O83:O86,O89:O92)</f>
        <v>119436</v>
      </c>
      <c r="P76" s="34">
        <f t="shared" si="117"/>
        <v>136666</v>
      </c>
      <c r="Q76" s="34">
        <f t="shared" ref="Q76:R76" si="118">SUM(Q77,Q80,Q83:Q86,Q89:Q92)</f>
        <v>164197</v>
      </c>
      <c r="R76" s="34">
        <f t="shared" si="118"/>
        <v>164006</v>
      </c>
      <c r="S76" s="34">
        <f t="shared" ref="S76:T76" si="119">SUM(S77,S80,S83:S86,S89:S92)</f>
        <v>158739</v>
      </c>
      <c r="T76" s="34">
        <f t="shared" si="119"/>
        <v>186275</v>
      </c>
      <c r="U76" s="34">
        <f t="shared" ref="U76:V76" si="120">SUM(U77,U80,U83:U86,U89:U92)</f>
        <v>187777</v>
      </c>
      <c r="V76" s="34">
        <f t="shared" si="120"/>
        <v>170744</v>
      </c>
      <c r="W76" s="34">
        <f t="shared" ref="W76:X76" si="121">SUM(W77,W80,W83:W86,W89:W92)</f>
        <v>157122</v>
      </c>
      <c r="X76" s="34">
        <f t="shared" si="121"/>
        <v>158961</v>
      </c>
      <c r="Y76" s="34">
        <f t="shared" ref="Y76:Z76" si="122">SUM(Y77,Y80,Y83:Y86,Y89:Y92)</f>
        <v>181953</v>
      </c>
      <c r="Z76" s="34">
        <f t="shared" si="122"/>
        <v>189470</v>
      </c>
      <c r="AA76" s="34">
        <f t="shared" ref="AA76:AB76" si="123">SUM(AA77,AA80,AA83:AA86,AA89:AA92)</f>
        <v>124818</v>
      </c>
      <c r="AB76" s="34">
        <f t="shared" si="123"/>
        <v>125324</v>
      </c>
      <c r="AD76" s="34">
        <f t="shared" si="112"/>
        <v>119783</v>
      </c>
      <c r="AE76" s="34">
        <f t="shared" si="113"/>
        <v>127199</v>
      </c>
      <c r="AF76" s="34">
        <f t="shared" si="114"/>
        <v>119436</v>
      </c>
      <c r="AG76" s="34">
        <f t="shared" si="109"/>
        <v>158739</v>
      </c>
      <c r="AH76" s="34">
        <f t="shared" si="110"/>
        <v>157122</v>
      </c>
      <c r="AI76" s="34">
        <f t="shared" si="111"/>
        <v>124818</v>
      </c>
      <c r="AJ76" s="34">
        <f t="shared" si="111"/>
        <v>125324</v>
      </c>
    </row>
    <row r="77" spans="2:48" s="33" customFormat="1" ht="12" customHeight="1" x14ac:dyDescent="0.2">
      <c r="B77" s="35"/>
      <c r="C77" s="36" t="s">
        <v>201</v>
      </c>
      <c r="D77" s="37">
        <f t="shared" ref="D77:F77" si="124">SUM(D78:D79)</f>
        <v>78277</v>
      </c>
      <c r="E77" s="37">
        <f t="shared" si="124"/>
        <v>77361</v>
      </c>
      <c r="F77" s="37">
        <f t="shared" si="124"/>
        <v>66103</v>
      </c>
      <c r="G77" s="37">
        <f>SUM(G78:G79)</f>
        <v>66383</v>
      </c>
      <c r="H77" s="37">
        <f t="shared" ref="H77:N77" si="125">SUM(H78:H79)</f>
        <v>72502</v>
      </c>
      <c r="I77" s="37">
        <f t="shared" si="125"/>
        <v>63265</v>
      </c>
      <c r="J77" s="37">
        <f t="shared" si="125"/>
        <v>56406</v>
      </c>
      <c r="K77" s="37">
        <f t="shared" si="125"/>
        <v>61096</v>
      </c>
      <c r="L77" s="37">
        <f t="shared" si="125"/>
        <v>52981</v>
      </c>
      <c r="M77" s="37">
        <f t="shared" si="125"/>
        <v>58235</v>
      </c>
      <c r="N77" s="37">
        <f t="shared" si="125"/>
        <v>64503</v>
      </c>
      <c r="O77" s="37">
        <f t="shared" ref="O77:P77" si="126">SUM(O78:O79)</f>
        <v>50742</v>
      </c>
      <c r="P77" s="37">
        <f t="shared" si="126"/>
        <v>68284</v>
      </c>
      <c r="Q77" s="37">
        <f t="shared" ref="Q77:R77" si="127">SUM(Q78:Q79)</f>
        <v>69457</v>
      </c>
      <c r="R77" s="37">
        <f t="shared" si="127"/>
        <v>102530</v>
      </c>
      <c r="S77" s="37">
        <f t="shared" ref="S77:T77" si="128">SUM(S78:S79)</f>
        <v>98691</v>
      </c>
      <c r="T77" s="37">
        <f t="shared" si="128"/>
        <v>115051</v>
      </c>
      <c r="U77" s="37">
        <f t="shared" ref="U77:V77" si="129">SUM(U78:U79)</f>
        <v>115404</v>
      </c>
      <c r="V77" s="37">
        <f t="shared" si="129"/>
        <v>100813</v>
      </c>
      <c r="W77" s="37">
        <f t="shared" ref="W77:X77" si="130">SUM(W78:W79)</f>
        <v>75354</v>
      </c>
      <c r="X77" s="37">
        <f t="shared" si="130"/>
        <v>64595</v>
      </c>
      <c r="Y77" s="37">
        <f t="shared" ref="Y77:Z77" si="131">SUM(Y78:Y79)</f>
        <v>75212</v>
      </c>
      <c r="Z77" s="37">
        <f t="shared" si="131"/>
        <v>93156</v>
      </c>
      <c r="AA77" s="37">
        <f t="shared" ref="AA77:AB77" si="132">SUM(AA78:AA79)</f>
        <v>45408</v>
      </c>
      <c r="AB77" s="37">
        <f t="shared" si="132"/>
        <v>33616</v>
      </c>
      <c r="AD77" s="37">
        <f t="shared" si="112"/>
        <v>66383</v>
      </c>
      <c r="AE77" s="37">
        <f t="shared" si="113"/>
        <v>61096</v>
      </c>
      <c r="AF77" s="37">
        <f t="shared" si="114"/>
        <v>50742</v>
      </c>
      <c r="AG77" s="37">
        <f t="shared" si="109"/>
        <v>98691</v>
      </c>
      <c r="AH77" s="37">
        <f t="shared" si="110"/>
        <v>75354</v>
      </c>
      <c r="AI77" s="37">
        <f t="shared" si="111"/>
        <v>45408</v>
      </c>
      <c r="AJ77" s="37">
        <f t="shared" si="111"/>
        <v>33616</v>
      </c>
      <c r="AK77" s="68"/>
      <c r="AL77" s="68"/>
      <c r="AM77" s="68"/>
      <c r="AP77" s="68"/>
      <c r="AQ77" s="68"/>
      <c r="AR77" s="68"/>
      <c r="AS77" s="68"/>
      <c r="AT77" s="68"/>
      <c r="AU77" s="68"/>
      <c r="AV77" s="68"/>
    </row>
    <row r="78" spans="2:48" ht="12" customHeight="1" x14ac:dyDescent="0.2">
      <c r="B78" s="29"/>
      <c r="C78" s="30" t="s">
        <v>163</v>
      </c>
      <c r="D78" s="31"/>
      <c r="E78" s="31">
        <v>0</v>
      </c>
      <c r="F78" s="31"/>
      <c r="G78" s="31">
        <v>0</v>
      </c>
      <c r="H78" s="31">
        <v>0</v>
      </c>
      <c r="I78" s="31">
        <v>0</v>
      </c>
      <c r="J78" s="31">
        <v>0</v>
      </c>
      <c r="K78" s="31">
        <v>0</v>
      </c>
      <c r="L78" s="31">
        <v>0</v>
      </c>
      <c r="M78" s="31">
        <v>0</v>
      </c>
      <c r="N78" s="31">
        <v>0</v>
      </c>
      <c r="O78" s="31">
        <v>0</v>
      </c>
      <c r="P78" s="31">
        <v>0</v>
      </c>
      <c r="Q78" s="31">
        <v>0</v>
      </c>
      <c r="R78" s="31">
        <v>0</v>
      </c>
      <c r="S78" s="31">
        <v>0</v>
      </c>
      <c r="T78" s="31">
        <v>10</v>
      </c>
      <c r="U78" s="31">
        <v>0</v>
      </c>
      <c r="V78" s="31">
        <v>0</v>
      </c>
      <c r="W78" s="31">
        <v>0</v>
      </c>
      <c r="X78" s="31">
        <v>0</v>
      </c>
      <c r="Y78" s="31">
        <v>0</v>
      </c>
      <c r="Z78" s="31">
        <v>0</v>
      </c>
      <c r="AA78" s="31">
        <v>0</v>
      </c>
      <c r="AB78" s="31">
        <v>0</v>
      </c>
      <c r="AD78" s="31">
        <f t="shared" si="112"/>
        <v>0</v>
      </c>
      <c r="AE78" s="31">
        <f t="shared" si="113"/>
        <v>0</v>
      </c>
      <c r="AF78" s="31">
        <f t="shared" si="114"/>
        <v>0</v>
      </c>
      <c r="AG78" s="31">
        <f t="shared" si="109"/>
        <v>0</v>
      </c>
      <c r="AH78" s="31">
        <f t="shared" si="110"/>
        <v>0</v>
      </c>
      <c r="AI78" s="31">
        <f t="shared" si="111"/>
        <v>0</v>
      </c>
      <c r="AJ78" s="31">
        <f t="shared" si="111"/>
        <v>0</v>
      </c>
    </row>
    <row r="79" spans="2:48" ht="12" customHeight="1" x14ac:dyDescent="0.2">
      <c r="B79" s="29"/>
      <c r="C79" s="30" t="s">
        <v>164</v>
      </c>
      <c r="D79" s="31">
        <v>78277</v>
      </c>
      <c r="E79" s="31">
        <v>77361</v>
      </c>
      <c r="F79" s="31">
        <v>66103</v>
      </c>
      <c r="G79" s="31">
        <v>66383</v>
      </c>
      <c r="H79" s="31">
        <v>72502</v>
      </c>
      <c r="I79" s="31">
        <v>63265</v>
      </c>
      <c r="J79" s="31">
        <v>56406</v>
      </c>
      <c r="K79" s="31">
        <v>61096</v>
      </c>
      <c r="L79" s="31">
        <v>52981</v>
      </c>
      <c r="M79" s="31">
        <v>58235</v>
      </c>
      <c r="N79" s="31">
        <v>64503</v>
      </c>
      <c r="O79" s="31">
        <v>50742</v>
      </c>
      <c r="P79" s="31">
        <v>68284</v>
      </c>
      <c r="Q79" s="31">
        <v>69457</v>
      </c>
      <c r="R79" s="31">
        <v>102530</v>
      </c>
      <c r="S79" s="31">
        <v>98691</v>
      </c>
      <c r="T79" s="31">
        <v>115041</v>
      </c>
      <c r="U79" s="31">
        <v>115404</v>
      </c>
      <c r="V79" s="31">
        <v>100813</v>
      </c>
      <c r="W79" s="31">
        <v>75354</v>
      </c>
      <c r="X79" s="31">
        <v>64595</v>
      </c>
      <c r="Y79" s="31">
        <v>75212</v>
      </c>
      <c r="Z79" s="31">
        <v>93156</v>
      </c>
      <c r="AA79" s="31">
        <v>45408</v>
      </c>
      <c r="AB79" s="31">
        <v>33616</v>
      </c>
      <c r="AD79" s="31">
        <f t="shared" si="112"/>
        <v>66383</v>
      </c>
      <c r="AE79" s="31">
        <f t="shared" si="113"/>
        <v>61096</v>
      </c>
      <c r="AF79" s="31">
        <f t="shared" si="114"/>
        <v>50742</v>
      </c>
      <c r="AG79" s="31">
        <f t="shared" si="109"/>
        <v>98691</v>
      </c>
      <c r="AH79" s="31">
        <f t="shared" si="110"/>
        <v>75354</v>
      </c>
      <c r="AI79" s="31">
        <f t="shared" si="111"/>
        <v>45408</v>
      </c>
      <c r="AJ79" s="31">
        <f t="shared" si="111"/>
        <v>33616</v>
      </c>
    </row>
    <row r="80" spans="2:48" s="33" customFormat="1" ht="12" customHeight="1" x14ac:dyDescent="0.2">
      <c r="B80" s="35"/>
      <c r="C80" s="36" t="s">
        <v>202</v>
      </c>
      <c r="D80" s="37">
        <f t="shared" ref="D80:F80" si="133">SUM(D81:D82)</f>
        <v>23974</v>
      </c>
      <c r="E80" s="37">
        <f t="shared" si="133"/>
        <v>28313</v>
      </c>
      <c r="F80" s="37">
        <f t="shared" si="133"/>
        <v>28545</v>
      </c>
      <c r="G80" s="37">
        <f>SUM(G81:G82)</f>
        <v>27540</v>
      </c>
      <c r="H80" s="37">
        <f t="shared" ref="H80:Q80" si="134">SUM(H81:H82)</f>
        <v>28206</v>
      </c>
      <c r="I80" s="37">
        <f t="shared" si="134"/>
        <v>22689</v>
      </c>
      <c r="J80" s="37">
        <f t="shared" si="134"/>
        <v>24822</v>
      </c>
      <c r="K80" s="37">
        <f t="shared" si="134"/>
        <v>22637</v>
      </c>
      <c r="L80" s="37">
        <f t="shared" si="134"/>
        <v>33830</v>
      </c>
      <c r="M80" s="37">
        <f t="shared" si="134"/>
        <v>47515</v>
      </c>
      <c r="N80" s="37">
        <f t="shared" si="134"/>
        <v>50887</v>
      </c>
      <c r="O80" s="37">
        <f t="shared" si="134"/>
        <v>32125</v>
      </c>
      <c r="P80" s="37">
        <f t="shared" si="134"/>
        <v>40118</v>
      </c>
      <c r="Q80" s="37">
        <f t="shared" si="134"/>
        <v>45248</v>
      </c>
      <c r="R80" s="37">
        <f t="shared" ref="R80:S80" si="135">SUM(R81:R82)</f>
        <v>36714</v>
      </c>
      <c r="S80" s="37">
        <f t="shared" si="135"/>
        <v>34949</v>
      </c>
      <c r="T80" s="37">
        <f t="shared" ref="T80:AB80" si="136">SUM(T81:T82)</f>
        <v>43748</v>
      </c>
      <c r="U80" s="37">
        <f t="shared" si="136"/>
        <v>35776</v>
      </c>
      <c r="V80" s="37">
        <f t="shared" si="136"/>
        <v>42330</v>
      </c>
      <c r="W80" s="37">
        <f t="shared" si="136"/>
        <v>48292</v>
      </c>
      <c r="X80" s="37">
        <f t="shared" si="136"/>
        <v>55800</v>
      </c>
      <c r="Y80" s="37">
        <f t="shared" si="136"/>
        <v>57527</v>
      </c>
      <c r="Z80" s="37">
        <f t="shared" si="136"/>
        <v>51384</v>
      </c>
      <c r="AA80" s="37">
        <f t="shared" si="136"/>
        <v>36525</v>
      </c>
      <c r="AB80" s="37">
        <f t="shared" si="136"/>
        <v>40387</v>
      </c>
      <c r="AD80" s="37">
        <f t="shared" si="112"/>
        <v>27540</v>
      </c>
      <c r="AE80" s="37">
        <f t="shared" si="113"/>
        <v>22637</v>
      </c>
      <c r="AF80" s="37">
        <f t="shared" si="114"/>
        <v>32125</v>
      </c>
      <c r="AG80" s="37">
        <f t="shared" si="109"/>
        <v>34949</v>
      </c>
      <c r="AH80" s="37">
        <f t="shared" si="110"/>
        <v>48292</v>
      </c>
      <c r="AI80" s="37">
        <f t="shared" si="111"/>
        <v>36525</v>
      </c>
      <c r="AJ80" s="37">
        <f t="shared" si="111"/>
        <v>40387</v>
      </c>
      <c r="AK80" s="68"/>
      <c r="AM80" s="68"/>
      <c r="AO80" s="68"/>
      <c r="AP80" s="68"/>
      <c r="AQ80" s="68"/>
      <c r="AR80" s="68"/>
      <c r="AS80" s="68"/>
      <c r="AT80" s="68"/>
      <c r="AU80" s="68"/>
      <c r="AV80" s="68"/>
    </row>
    <row r="81" spans="2:48" ht="12" customHeight="1" x14ac:dyDescent="0.2">
      <c r="B81" s="29"/>
      <c r="C81" s="30" t="s">
        <v>194</v>
      </c>
      <c r="D81" s="31">
        <v>572</v>
      </c>
      <c r="E81" s="31">
        <v>1809</v>
      </c>
      <c r="F81" s="31">
        <v>1288</v>
      </c>
      <c r="G81" s="31">
        <v>352</v>
      </c>
      <c r="H81" s="31">
        <v>501</v>
      </c>
      <c r="I81" s="31">
        <v>525</v>
      </c>
      <c r="J81" s="31">
        <v>971</v>
      </c>
      <c r="K81" s="31">
        <v>1807</v>
      </c>
      <c r="L81" s="31">
        <v>1314</v>
      </c>
      <c r="M81" s="31">
        <v>2019</v>
      </c>
      <c r="N81" s="31">
        <v>634</v>
      </c>
      <c r="O81" s="31">
        <v>2553</v>
      </c>
      <c r="P81" s="31">
        <v>1614</v>
      </c>
      <c r="Q81" s="31">
        <v>1334</v>
      </c>
      <c r="R81" s="31">
        <v>1123</v>
      </c>
      <c r="S81" s="31">
        <v>1220</v>
      </c>
      <c r="T81" s="31">
        <v>1154</v>
      </c>
      <c r="U81" s="31">
        <v>1985</v>
      </c>
      <c r="V81" s="31">
        <v>2168</v>
      </c>
      <c r="W81" s="31">
        <v>1934</v>
      </c>
      <c r="X81" s="31">
        <v>1224</v>
      </c>
      <c r="Y81" s="31">
        <v>1882</v>
      </c>
      <c r="Z81" s="31">
        <v>2165</v>
      </c>
      <c r="AA81" s="31">
        <v>3449</v>
      </c>
      <c r="AB81" s="31">
        <v>3353</v>
      </c>
      <c r="AD81" s="31">
        <f t="shared" si="112"/>
        <v>352</v>
      </c>
      <c r="AE81" s="31">
        <f t="shared" si="113"/>
        <v>1807</v>
      </c>
      <c r="AF81" s="31">
        <f t="shared" si="114"/>
        <v>2553</v>
      </c>
      <c r="AG81" s="31">
        <f t="shared" si="109"/>
        <v>1220</v>
      </c>
      <c r="AH81" s="31">
        <f t="shared" si="110"/>
        <v>1934</v>
      </c>
      <c r="AI81" s="31">
        <f t="shared" si="111"/>
        <v>3449</v>
      </c>
      <c r="AJ81" s="31">
        <f t="shared" si="111"/>
        <v>3353</v>
      </c>
      <c r="AO81" s="33"/>
    </row>
    <row r="82" spans="2:48" ht="12" customHeight="1" x14ac:dyDescent="0.2">
      <c r="B82" s="29"/>
      <c r="C82" s="30" t="s">
        <v>195</v>
      </c>
      <c r="D82" s="31">
        <v>23402</v>
      </c>
      <c r="E82" s="31">
        <v>26504</v>
      </c>
      <c r="F82" s="31">
        <v>27257</v>
      </c>
      <c r="G82" s="31">
        <v>27188</v>
      </c>
      <c r="H82" s="31">
        <v>27705</v>
      </c>
      <c r="I82" s="31">
        <v>22164</v>
      </c>
      <c r="J82" s="31">
        <v>23851</v>
      </c>
      <c r="K82" s="31">
        <v>20830</v>
      </c>
      <c r="L82" s="31">
        <v>32516</v>
      </c>
      <c r="M82" s="31">
        <v>45496</v>
      </c>
      <c r="N82" s="31">
        <v>50253</v>
      </c>
      <c r="O82" s="31">
        <v>29572</v>
      </c>
      <c r="P82" s="31">
        <v>38504</v>
      </c>
      <c r="Q82" s="31">
        <v>43914</v>
      </c>
      <c r="R82" s="31">
        <v>35591</v>
      </c>
      <c r="S82" s="31">
        <v>33729</v>
      </c>
      <c r="T82" s="31">
        <v>42594</v>
      </c>
      <c r="U82" s="31">
        <v>33791</v>
      </c>
      <c r="V82" s="31">
        <v>40162</v>
      </c>
      <c r="W82" s="31">
        <v>46358</v>
      </c>
      <c r="X82" s="31">
        <v>54576</v>
      </c>
      <c r="Y82" s="31">
        <v>55645</v>
      </c>
      <c r="Z82" s="31">
        <v>49219</v>
      </c>
      <c r="AA82" s="31">
        <v>33076</v>
      </c>
      <c r="AB82" s="31">
        <v>37034</v>
      </c>
      <c r="AD82" s="31">
        <f t="shared" si="112"/>
        <v>27188</v>
      </c>
      <c r="AE82" s="31">
        <f t="shared" si="113"/>
        <v>20830</v>
      </c>
      <c r="AF82" s="31">
        <f t="shared" si="114"/>
        <v>29572</v>
      </c>
      <c r="AG82" s="31">
        <f t="shared" si="109"/>
        <v>33729</v>
      </c>
      <c r="AH82" s="31">
        <f t="shared" si="110"/>
        <v>46358</v>
      </c>
      <c r="AI82" s="31">
        <f t="shared" si="111"/>
        <v>33076</v>
      </c>
      <c r="AJ82" s="31">
        <f t="shared" si="111"/>
        <v>37034</v>
      </c>
      <c r="AK82" s="33"/>
      <c r="AV82" s="33"/>
    </row>
    <row r="83" spans="2:48" ht="12" customHeight="1" x14ac:dyDescent="0.2">
      <c r="B83" s="29"/>
      <c r="C83" s="30" t="s">
        <v>193</v>
      </c>
      <c r="D83" s="31"/>
      <c r="F83" s="31"/>
      <c r="G83" s="31">
        <v>0</v>
      </c>
      <c r="H83" s="31">
        <v>0</v>
      </c>
      <c r="I83" s="31"/>
      <c r="J83" s="31">
        <v>0</v>
      </c>
      <c r="K83" s="31">
        <v>10320</v>
      </c>
      <c r="L83" s="31">
        <v>10320</v>
      </c>
      <c r="M83" s="31">
        <v>10320</v>
      </c>
      <c r="N83" s="31">
        <v>4622</v>
      </c>
      <c r="O83" s="31">
        <v>0</v>
      </c>
      <c r="P83" s="31">
        <v>0</v>
      </c>
      <c r="Q83" s="31">
        <v>0</v>
      </c>
      <c r="R83" s="31">
        <v>0</v>
      </c>
      <c r="S83" s="31">
        <v>0</v>
      </c>
      <c r="T83" s="31">
        <v>0</v>
      </c>
      <c r="U83" s="31">
        <v>0</v>
      </c>
      <c r="V83" s="31">
        <v>0</v>
      </c>
      <c r="W83" s="31">
        <v>0</v>
      </c>
      <c r="X83" s="31">
        <v>0</v>
      </c>
      <c r="Y83" s="31"/>
      <c r="Z83" s="31">
        <v>0</v>
      </c>
      <c r="AA83" s="31"/>
      <c r="AB83" s="31"/>
      <c r="AD83" s="31">
        <f t="shared" si="112"/>
        <v>0</v>
      </c>
      <c r="AE83" s="31">
        <f t="shared" si="113"/>
        <v>10320</v>
      </c>
      <c r="AF83" s="31">
        <f t="shared" si="114"/>
        <v>0</v>
      </c>
      <c r="AG83" s="31">
        <f t="shared" si="109"/>
        <v>0</v>
      </c>
      <c r="AH83" s="31">
        <f t="shared" si="110"/>
        <v>0</v>
      </c>
      <c r="AI83" s="31">
        <f t="shared" si="111"/>
        <v>0</v>
      </c>
      <c r="AJ83" s="31">
        <f t="shared" si="111"/>
        <v>0</v>
      </c>
      <c r="AM83" s="33"/>
    </row>
    <row r="84" spans="2:48" ht="12" customHeight="1" x14ac:dyDescent="0.2">
      <c r="B84" s="29"/>
      <c r="C84" s="27" t="s">
        <v>203</v>
      </c>
      <c r="D84" s="28"/>
      <c r="E84" s="31">
        <v>583</v>
      </c>
      <c r="F84" s="28">
        <v>755</v>
      </c>
      <c r="G84" s="28">
        <v>617</v>
      </c>
      <c r="H84" s="28">
        <v>978</v>
      </c>
      <c r="I84" s="28">
        <v>1164</v>
      </c>
      <c r="J84" s="28">
        <v>1268</v>
      </c>
      <c r="K84" s="28">
        <v>1099</v>
      </c>
      <c r="L84" s="28">
        <v>1201</v>
      </c>
      <c r="M84" s="28">
        <v>1289</v>
      </c>
      <c r="N84" s="28">
        <v>1302</v>
      </c>
      <c r="O84" s="28">
        <v>1392</v>
      </c>
      <c r="P84" s="28">
        <v>1008</v>
      </c>
      <c r="Q84" s="28">
        <v>501</v>
      </c>
      <c r="R84" s="28">
        <v>23</v>
      </c>
      <c r="S84" s="28">
        <v>0</v>
      </c>
      <c r="T84" s="28">
        <v>0</v>
      </c>
      <c r="U84" s="28">
        <v>0</v>
      </c>
      <c r="V84" s="28">
        <v>0</v>
      </c>
      <c r="W84" s="28">
        <v>0</v>
      </c>
      <c r="X84" s="28">
        <v>0</v>
      </c>
      <c r="Y84" s="28">
        <v>0</v>
      </c>
      <c r="Z84" s="28">
        <v>1563</v>
      </c>
      <c r="AA84" s="28">
        <v>1511</v>
      </c>
      <c r="AB84" s="28">
        <v>678</v>
      </c>
      <c r="AD84" s="28">
        <f t="shared" si="112"/>
        <v>617</v>
      </c>
      <c r="AE84" s="28">
        <f t="shared" si="113"/>
        <v>1099</v>
      </c>
      <c r="AF84" s="28">
        <f t="shared" si="114"/>
        <v>1392</v>
      </c>
      <c r="AG84" s="28">
        <f t="shared" si="109"/>
        <v>0</v>
      </c>
      <c r="AH84" s="28">
        <f t="shared" si="110"/>
        <v>0</v>
      </c>
      <c r="AI84" s="28">
        <f t="shared" si="111"/>
        <v>1511</v>
      </c>
      <c r="AJ84" s="28">
        <f t="shared" si="111"/>
        <v>678</v>
      </c>
      <c r="AO84" s="33"/>
    </row>
    <row r="85" spans="2:48" ht="12" customHeight="1" x14ac:dyDescent="0.2">
      <c r="B85" s="26"/>
      <c r="C85" s="27" t="s">
        <v>204</v>
      </c>
      <c r="D85" s="28">
        <v>3697</v>
      </c>
      <c r="E85" s="28">
        <v>4532</v>
      </c>
      <c r="F85" s="28">
        <v>3968</v>
      </c>
      <c r="G85" s="28">
        <v>4445</v>
      </c>
      <c r="H85" s="28">
        <v>6726</v>
      </c>
      <c r="I85" s="28">
        <v>5542</v>
      </c>
      <c r="J85" s="28">
        <v>4417</v>
      </c>
      <c r="K85" s="28">
        <v>3966</v>
      </c>
      <c r="L85" s="28">
        <v>3437</v>
      </c>
      <c r="M85" s="28">
        <v>6165</v>
      </c>
      <c r="N85" s="28">
        <v>4971</v>
      </c>
      <c r="O85" s="28">
        <v>3935</v>
      </c>
      <c r="P85" s="28">
        <v>2944</v>
      </c>
      <c r="Q85" s="28">
        <v>4629</v>
      </c>
      <c r="R85" s="28">
        <v>3442</v>
      </c>
      <c r="S85" s="28">
        <v>3254</v>
      </c>
      <c r="T85" s="28">
        <v>5691</v>
      </c>
      <c r="U85" s="28">
        <v>8592</v>
      </c>
      <c r="V85" s="28">
        <v>6490</v>
      </c>
      <c r="W85" s="28">
        <v>7330</v>
      </c>
      <c r="X85" s="28">
        <v>9011</v>
      </c>
      <c r="Y85" s="28">
        <v>5473</v>
      </c>
      <c r="Z85" s="28">
        <v>12884</v>
      </c>
      <c r="AA85" s="28">
        <v>7970</v>
      </c>
      <c r="AB85" s="28">
        <v>12006</v>
      </c>
      <c r="AD85" s="28">
        <f t="shared" si="112"/>
        <v>4445</v>
      </c>
      <c r="AE85" s="28">
        <f t="shared" si="113"/>
        <v>3966</v>
      </c>
      <c r="AF85" s="28">
        <f t="shared" si="114"/>
        <v>3935</v>
      </c>
      <c r="AG85" s="28">
        <f t="shared" si="109"/>
        <v>3254</v>
      </c>
      <c r="AH85" s="28">
        <f t="shared" si="110"/>
        <v>7330</v>
      </c>
      <c r="AI85" s="28">
        <f t="shared" si="111"/>
        <v>7970</v>
      </c>
      <c r="AJ85" s="28">
        <f t="shared" si="111"/>
        <v>12006</v>
      </c>
    </row>
    <row r="86" spans="2:48" s="33" customFormat="1" ht="12" customHeight="1" x14ac:dyDescent="0.2">
      <c r="B86" s="35"/>
      <c r="C86" s="36" t="s">
        <v>205</v>
      </c>
      <c r="D86" s="37">
        <f t="shared" ref="D86:F86" si="137">D87+D88</f>
        <v>6381</v>
      </c>
      <c r="E86" s="37">
        <f t="shared" si="137"/>
        <v>5324</v>
      </c>
      <c r="F86" s="37">
        <f t="shared" si="137"/>
        <v>4194</v>
      </c>
      <c r="G86" s="37">
        <f>G87+G88</f>
        <v>8893</v>
      </c>
      <c r="H86" s="37">
        <f t="shared" ref="H86:Q86" si="138">H87+H88</f>
        <v>5453</v>
      </c>
      <c r="I86" s="37">
        <f t="shared" si="138"/>
        <v>4502</v>
      </c>
      <c r="J86" s="37">
        <f t="shared" si="138"/>
        <v>6209</v>
      </c>
      <c r="K86" s="37">
        <f t="shared" si="138"/>
        <v>7554</v>
      </c>
      <c r="L86" s="37">
        <f t="shared" si="138"/>
        <v>6035</v>
      </c>
      <c r="M86" s="37">
        <f t="shared" si="138"/>
        <v>4146</v>
      </c>
      <c r="N86" s="37">
        <f t="shared" si="138"/>
        <v>5492</v>
      </c>
      <c r="O86" s="37">
        <f t="shared" si="138"/>
        <v>9946</v>
      </c>
      <c r="P86" s="37">
        <f t="shared" si="138"/>
        <v>6168</v>
      </c>
      <c r="Q86" s="37">
        <f t="shared" si="138"/>
        <v>28525</v>
      </c>
      <c r="R86" s="37">
        <f t="shared" ref="R86:S86" si="139">R87+R88</f>
        <v>8959</v>
      </c>
      <c r="S86" s="37">
        <f t="shared" si="139"/>
        <v>10093</v>
      </c>
      <c r="T86" s="37">
        <f t="shared" ref="T86:AB86" si="140">T87+T88</f>
        <v>6389</v>
      </c>
      <c r="U86" s="37">
        <f t="shared" si="140"/>
        <v>11975</v>
      </c>
      <c r="V86" s="37">
        <f t="shared" si="140"/>
        <v>5700</v>
      </c>
      <c r="W86" s="37">
        <f t="shared" si="140"/>
        <v>9717</v>
      </c>
      <c r="X86" s="37">
        <f t="shared" si="140"/>
        <v>10804</v>
      </c>
      <c r="Y86" s="37">
        <f t="shared" si="140"/>
        <v>24191</v>
      </c>
      <c r="Z86" s="37">
        <f t="shared" si="140"/>
        <v>8736</v>
      </c>
      <c r="AA86" s="37">
        <f t="shared" si="140"/>
        <v>9852</v>
      </c>
      <c r="AB86" s="37">
        <f t="shared" si="140"/>
        <v>17857</v>
      </c>
      <c r="AD86" s="37">
        <f t="shared" si="112"/>
        <v>8893</v>
      </c>
      <c r="AE86" s="37">
        <f t="shared" si="113"/>
        <v>7554</v>
      </c>
      <c r="AF86" s="37">
        <f t="shared" si="114"/>
        <v>9946</v>
      </c>
      <c r="AG86" s="37">
        <f t="shared" si="109"/>
        <v>10093</v>
      </c>
      <c r="AH86" s="37">
        <f t="shared" si="110"/>
        <v>9717</v>
      </c>
      <c r="AI86" s="37">
        <f t="shared" si="111"/>
        <v>9852</v>
      </c>
      <c r="AJ86" s="37">
        <f t="shared" si="111"/>
        <v>17857</v>
      </c>
      <c r="AK86" s="68"/>
      <c r="AL86" s="68"/>
      <c r="AM86" s="68"/>
      <c r="AN86" s="68"/>
      <c r="AP86" s="68"/>
      <c r="AQ86" s="68"/>
      <c r="AR86" s="68"/>
      <c r="AS86" s="68"/>
      <c r="AT86" s="68"/>
      <c r="AU86" s="68"/>
      <c r="AV86" s="68"/>
    </row>
    <row r="87" spans="2:48" ht="12" customHeight="1" x14ac:dyDescent="0.2">
      <c r="B87" s="29"/>
      <c r="C87" s="30" t="s">
        <v>194</v>
      </c>
      <c r="D87" s="31"/>
      <c r="E87" s="31">
        <v>0</v>
      </c>
      <c r="F87" s="31"/>
      <c r="G87" s="31">
        <v>0</v>
      </c>
      <c r="H87" s="31">
        <v>0</v>
      </c>
      <c r="I87" s="31">
        <v>0</v>
      </c>
      <c r="J87" s="31">
        <v>0</v>
      </c>
      <c r="K87" s="31">
        <v>0</v>
      </c>
      <c r="L87" s="31">
        <v>0</v>
      </c>
      <c r="M87" s="31">
        <v>117</v>
      </c>
      <c r="N87" s="31">
        <v>0</v>
      </c>
      <c r="O87" s="31">
        <v>0</v>
      </c>
      <c r="P87" s="31">
        <v>0</v>
      </c>
      <c r="Q87" s="31">
        <v>2700</v>
      </c>
      <c r="R87" s="31">
        <v>0</v>
      </c>
      <c r="S87" s="31">
        <v>372</v>
      </c>
      <c r="T87" s="31">
        <v>116</v>
      </c>
      <c r="U87" s="31">
        <v>797</v>
      </c>
      <c r="V87" s="31">
        <v>39</v>
      </c>
      <c r="W87" s="31">
        <v>0</v>
      </c>
      <c r="X87" s="31">
        <v>0</v>
      </c>
      <c r="Y87" s="31">
        <v>4973</v>
      </c>
      <c r="Z87" s="31">
        <v>1947</v>
      </c>
      <c r="AA87" s="31">
        <v>0</v>
      </c>
      <c r="AB87" s="31">
        <v>6319</v>
      </c>
      <c r="AD87" s="31">
        <f t="shared" si="112"/>
        <v>0</v>
      </c>
      <c r="AE87" s="31">
        <f t="shared" si="113"/>
        <v>0</v>
      </c>
      <c r="AF87" s="31">
        <f t="shared" si="114"/>
        <v>0</v>
      </c>
      <c r="AG87" s="31">
        <f t="shared" si="109"/>
        <v>372</v>
      </c>
      <c r="AH87" s="31">
        <f t="shared" si="110"/>
        <v>0</v>
      </c>
      <c r="AI87" s="31">
        <f t="shared" si="111"/>
        <v>0</v>
      </c>
      <c r="AJ87" s="31">
        <f t="shared" si="111"/>
        <v>6319</v>
      </c>
      <c r="AO87" s="114"/>
    </row>
    <row r="88" spans="2:48" ht="12" customHeight="1" x14ac:dyDescent="0.2">
      <c r="B88" s="29"/>
      <c r="C88" s="30" t="s">
        <v>195</v>
      </c>
      <c r="D88" s="31">
        <v>6381</v>
      </c>
      <c r="E88" s="31">
        <v>5324</v>
      </c>
      <c r="F88" s="31">
        <v>4194</v>
      </c>
      <c r="G88" s="31">
        <v>8893</v>
      </c>
      <c r="H88" s="31">
        <v>5453</v>
      </c>
      <c r="I88" s="31">
        <v>4502</v>
      </c>
      <c r="J88" s="31">
        <v>6209</v>
      </c>
      <c r="K88" s="31">
        <v>7554</v>
      </c>
      <c r="L88" s="31">
        <v>6035</v>
      </c>
      <c r="M88" s="31">
        <v>4029</v>
      </c>
      <c r="N88" s="31">
        <v>5492</v>
      </c>
      <c r="O88" s="31">
        <v>9946</v>
      </c>
      <c r="P88" s="31">
        <v>6168</v>
      </c>
      <c r="Q88" s="31">
        <v>25825</v>
      </c>
      <c r="R88" s="31">
        <v>8959</v>
      </c>
      <c r="S88" s="31">
        <v>9721</v>
      </c>
      <c r="T88" s="31">
        <v>6273</v>
      </c>
      <c r="U88" s="31">
        <v>11178</v>
      </c>
      <c r="V88" s="31">
        <v>5661</v>
      </c>
      <c r="W88" s="31">
        <v>9717</v>
      </c>
      <c r="X88" s="31">
        <v>10804</v>
      </c>
      <c r="Y88" s="31">
        <v>19218</v>
      </c>
      <c r="Z88" s="31">
        <v>6789</v>
      </c>
      <c r="AA88" s="31">
        <v>9852</v>
      </c>
      <c r="AB88" s="31">
        <v>11538</v>
      </c>
      <c r="AD88" s="31">
        <f t="shared" si="112"/>
        <v>8893</v>
      </c>
      <c r="AE88" s="31">
        <f t="shared" si="113"/>
        <v>7554</v>
      </c>
      <c r="AF88" s="31">
        <f t="shared" si="114"/>
        <v>9946</v>
      </c>
      <c r="AG88" s="31">
        <f t="shared" si="109"/>
        <v>9721</v>
      </c>
      <c r="AH88" s="31">
        <f t="shared" si="110"/>
        <v>9717</v>
      </c>
      <c r="AI88" s="31">
        <f t="shared" si="111"/>
        <v>9852</v>
      </c>
      <c r="AJ88" s="31">
        <f t="shared" si="111"/>
        <v>11538</v>
      </c>
    </row>
    <row r="89" spans="2:48" ht="12" customHeight="1" x14ac:dyDescent="0.2">
      <c r="B89" s="29"/>
      <c r="C89" s="30" t="s">
        <v>206</v>
      </c>
      <c r="D89" s="31"/>
      <c r="E89" s="31"/>
      <c r="F89" s="31"/>
      <c r="G89" s="31">
        <v>551</v>
      </c>
      <c r="H89" s="31">
        <v>695</v>
      </c>
      <c r="I89" s="31">
        <v>1346</v>
      </c>
      <c r="J89" s="31">
        <v>1479</v>
      </c>
      <c r="K89" s="31">
        <v>1465</v>
      </c>
      <c r="L89" s="31">
        <v>1346</v>
      </c>
      <c r="M89" s="31">
        <v>1244</v>
      </c>
      <c r="N89" s="31">
        <v>1100</v>
      </c>
      <c r="O89" s="31">
        <v>1383</v>
      </c>
      <c r="P89" s="31">
        <v>1381</v>
      </c>
      <c r="Q89" s="31">
        <v>1274</v>
      </c>
      <c r="R89" s="31">
        <v>1263</v>
      </c>
      <c r="S89" s="31">
        <v>1551</v>
      </c>
      <c r="T89" s="31">
        <v>2195</v>
      </c>
      <c r="U89" s="31">
        <v>2204</v>
      </c>
      <c r="V89" s="31">
        <v>2388</v>
      </c>
      <c r="W89" s="31">
        <v>2366</v>
      </c>
      <c r="X89" s="31">
        <v>2366</v>
      </c>
      <c r="Y89" s="31">
        <v>2203</v>
      </c>
      <c r="Z89" s="31">
        <v>1999</v>
      </c>
      <c r="AA89" s="31">
        <v>3097</v>
      </c>
      <c r="AB89" s="31">
        <v>3097</v>
      </c>
      <c r="AD89" s="31">
        <f t="shared" si="112"/>
        <v>551</v>
      </c>
      <c r="AE89" s="31">
        <f t="shared" si="113"/>
        <v>1465</v>
      </c>
      <c r="AF89" s="31">
        <f t="shared" si="114"/>
        <v>1383</v>
      </c>
      <c r="AG89" s="31">
        <f t="shared" si="109"/>
        <v>1551</v>
      </c>
      <c r="AH89" s="31">
        <f t="shared" si="110"/>
        <v>2366</v>
      </c>
      <c r="AI89" s="31">
        <f t="shared" si="111"/>
        <v>3097</v>
      </c>
      <c r="AJ89" s="31">
        <f t="shared" si="111"/>
        <v>3097</v>
      </c>
    </row>
    <row r="90" spans="2:48" ht="12" customHeight="1" x14ac:dyDescent="0.2">
      <c r="B90" s="26"/>
      <c r="C90" s="27" t="s">
        <v>207</v>
      </c>
      <c r="D90" s="28">
        <v>5261</v>
      </c>
      <c r="E90" s="28">
        <v>5698</v>
      </c>
      <c r="F90" s="28">
        <v>5934</v>
      </c>
      <c r="G90" s="28">
        <v>7381</v>
      </c>
      <c r="H90" s="28">
        <v>5059</v>
      </c>
      <c r="I90" s="28">
        <v>6123</v>
      </c>
      <c r="J90" s="28">
        <v>6174</v>
      </c>
      <c r="K90" s="28">
        <v>4924</v>
      </c>
      <c r="L90" s="28">
        <v>4764</v>
      </c>
      <c r="M90" s="28">
        <v>6863</v>
      </c>
      <c r="N90" s="28">
        <v>6925</v>
      </c>
      <c r="O90" s="28">
        <v>7151</v>
      </c>
      <c r="P90" s="28">
        <v>5257</v>
      </c>
      <c r="Q90" s="28">
        <v>4632</v>
      </c>
      <c r="R90" s="28">
        <v>3683</v>
      </c>
      <c r="S90" s="28">
        <v>4159</v>
      </c>
      <c r="T90" s="28">
        <v>6390</v>
      </c>
      <c r="U90" s="28">
        <v>6114</v>
      </c>
      <c r="V90" s="28">
        <v>4850</v>
      </c>
      <c r="W90" s="28">
        <v>5113</v>
      </c>
      <c r="X90" s="28">
        <v>6753</v>
      </c>
      <c r="Y90" s="28">
        <v>8251</v>
      </c>
      <c r="Z90" s="28">
        <v>10033</v>
      </c>
      <c r="AA90" s="28">
        <v>11178</v>
      </c>
      <c r="AB90" s="28">
        <v>8343</v>
      </c>
      <c r="AD90" s="28">
        <f t="shared" si="112"/>
        <v>7381</v>
      </c>
      <c r="AE90" s="28">
        <f t="shared" si="113"/>
        <v>4924</v>
      </c>
      <c r="AF90" s="28">
        <f t="shared" si="114"/>
        <v>7151</v>
      </c>
      <c r="AG90" s="28">
        <f t="shared" si="109"/>
        <v>4159</v>
      </c>
      <c r="AH90" s="28">
        <f t="shared" si="110"/>
        <v>5113</v>
      </c>
      <c r="AI90" s="28">
        <f t="shared" si="111"/>
        <v>11178</v>
      </c>
      <c r="AJ90" s="28">
        <f t="shared" si="111"/>
        <v>8343</v>
      </c>
    </row>
    <row r="91" spans="2:48" ht="12" customHeight="1" x14ac:dyDescent="0.2">
      <c r="B91" s="26"/>
      <c r="C91" s="27" t="s">
        <v>208</v>
      </c>
      <c r="D91" s="28">
        <v>1123</v>
      </c>
      <c r="E91" s="28">
        <v>1457</v>
      </c>
      <c r="F91" s="28">
        <v>2283</v>
      </c>
      <c r="G91" s="28">
        <v>3973</v>
      </c>
      <c r="H91" s="28">
        <v>4148</v>
      </c>
      <c r="I91" s="28">
        <v>4276</v>
      </c>
      <c r="J91" s="28">
        <v>7806</v>
      </c>
      <c r="K91" s="28">
        <v>14138</v>
      </c>
      <c r="L91" s="28">
        <v>14319</v>
      </c>
      <c r="M91" s="28">
        <v>14898</v>
      </c>
      <c r="N91" s="28">
        <v>14339</v>
      </c>
      <c r="O91" s="28">
        <v>12762</v>
      </c>
      <c r="P91" s="28">
        <v>11506</v>
      </c>
      <c r="Q91" s="28">
        <v>9931</v>
      </c>
      <c r="R91" s="28">
        <v>7392</v>
      </c>
      <c r="S91" s="28">
        <v>6042</v>
      </c>
      <c r="T91" s="28">
        <v>6811</v>
      </c>
      <c r="U91" s="28">
        <v>7712</v>
      </c>
      <c r="V91" s="28">
        <v>8173</v>
      </c>
      <c r="W91" s="28">
        <v>8950</v>
      </c>
      <c r="X91" s="28">
        <v>9632</v>
      </c>
      <c r="Y91" s="28">
        <v>9096</v>
      </c>
      <c r="Z91" s="28">
        <v>9715</v>
      </c>
      <c r="AA91" s="28">
        <v>9277</v>
      </c>
      <c r="AB91" s="28">
        <v>9340</v>
      </c>
      <c r="AD91" s="28">
        <f t="shared" si="112"/>
        <v>3973</v>
      </c>
      <c r="AE91" s="28">
        <f t="shared" si="113"/>
        <v>14138</v>
      </c>
      <c r="AF91" s="28">
        <f t="shared" si="114"/>
        <v>12762</v>
      </c>
      <c r="AG91" s="28">
        <f t="shared" si="109"/>
        <v>6042</v>
      </c>
      <c r="AH91" s="28">
        <f t="shared" si="110"/>
        <v>8950</v>
      </c>
      <c r="AI91" s="28">
        <f t="shared" si="111"/>
        <v>9277</v>
      </c>
      <c r="AJ91" s="28">
        <f t="shared" si="111"/>
        <v>9340</v>
      </c>
    </row>
    <row r="92" spans="2:48" ht="12" customHeight="1" x14ac:dyDescent="0.2">
      <c r="B92" s="26"/>
      <c r="C92" s="27" t="s">
        <v>209</v>
      </c>
      <c r="D92" s="32">
        <v>0</v>
      </c>
      <c r="E92" s="32">
        <v>0</v>
      </c>
      <c r="F92" s="32">
        <v>0</v>
      </c>
      <c r="G92" s="32">
        <v>0</v>
      </c>
      <c r="H92" s="32">
        <v>0</v>
      </c>
      <c r="I92" s="32">
        <v>0</v>
      </c>
      <c r="J92" s="32">
        <v>0</v>
      </c>
      <c r="K92" s="32">
        <v>0</v>
      </c>
      <c r="L92" s="32">
        <v>0</v>
      </c>
      <c r="M92" s="32">
        <v>0</v>
      </c>
      <c r="N92" s="32">
        <v>0</v>
      </c>
      <c r="O92" s="32">
        <v>0</v>
      </c>
      <c r="P92" s="32">
        <v>0</v>
      </c>
      <c r="Q92" s="32">
        <v>0</v>
      </c>
      <c r="R92" s="32">
        <v>0</v>
      </c>
      <c r="S92" s="32">
        <v>0</v>
      </c>
      <c r="T92" s="32">
        <v>0</v>
      </c>
      <c r="U92" s="32">
        <v>0</v>
      </c>
      <c r="V92" s="32">
        <v>0</v>
      </c>
      <c r="W92" s="32">
        <v>0</v>
      </c>
      <c r="X92" s="32">
        <v>0</v>
      </c>
      <c r="Y92" s="32">
        <v>0</v>
      </c>
      <c r="Z92" s="32">
        <v>0</v>
      </c>
      <c r="AA92" s="32">
        <v>0</v>
      </c>
      <c r="AB92" s="32">
        <v>0</v>
      </c>
      <c r="AD92" s="32">
        <f t="shared" si="112"/>
        <v>0</v>
      </c>
      <c r="AE92" s="32">
        <f t="shared" si="113"/>
        <v>0</v>
      </c>
      <c r="AF92" s="32">
        <f t="shared" si="114"/>
        <v>0</v>
      </c>
      <c r="AG92" s="32">
        <f t="shared" si="109"/>
        <v>0</v>
      </c>
      <c r="AH92" s="32">
        <f t="shared" si="110"/>
        <v>0</v>
      </c>
      <c r="AI92" s="32">
        <f t="shared" si="111"/>
        <v>0</v>
      </c>
      <c r="AJ92" s="32">
        <f t="shared" si="111"/>
        <v>0</v>
      </c>
    </row>
    <row r="93" spans="2:48" ht="12" customHeight="1" x14ac:dyDescent="0.2">
      <c r="B93" s="138" t="s">
        <v>210</v>
      </c>
      <c r="C93" s="138"/>
      <c r="D93" s="34">
        <f t="shared" ref="D93:Q93" si="141">SUM(D47,D61)</f>
        <v>457737</v>
      </c>
      <c r="E93" s="34">
        <f t="shared" si="141"/>
        <v>478943</v>
      </c>
      <c r="F93" s="34">
        <f t="shared" si="141"/>
        <v>476105</v>
      </c>
      <c r="G93" s="34">
        <f t="shared" si="141"/>
        <v>473589</v>
      </c>
      <c r="H93" s="34">
        <f t="shared" si="141"/>
        <v>494367</v>
      </c>
      <c r="I93" s="34">
        <f t="shared" si="141"/>
        <v>489967</v>
      </c>
      <c r="J93" s="34">
        <f t="shared" si="141"/>
        <v>489977</v>
      </c>
      <c r="K93" s="34">
        <f t="shared" si="141"/>
        <v>494377</v>
      </c>
      <c r="L93" s="34">
        <f t="shared" si="141"/>
        <v>502942</v>
      </c>
      <c r="M93" s="34">
        <f t="shared" si="141"/>
        <v>558970</v>
      </c>
      <c r="N93" s="34">
        <f t="shared" si="141"/>
        <v>548251</v>
      </c>
      <c r="O93" s="34">
        <f t="shared" si="141"/>
        <v>501221</v>
      </c>
      <c r="P93" s="34">
        <f t="shared" si="141"/>
        <v>520137</v>
      </c>
      <c r="Q93" s="34">
        <f t="shared" si="141"/>
        <v>549751</v>
      </c>
      <c r="R93" s="34">
        <f t="shared" ref="R93:S93" si="142">SUM(R47,R61)</f>
        <v>556074</v>
      </c>
      <c r="S93" s="34">
        <f t="shared" si="142"/>
        <v>540654</v>
      </c>
      <c r="T93" s="34">
        <f t="shared" ref="T93:AB93" si="143">SUM(T47,T61)</f>
        <v>557166</v>
      </c>
      <c r="U93" s="34">
        <f t="shared" si="143"/>
        <v>564828</v>
      </c>
      <c r="V93" s="34">
        <f t="shared" si="143"/>
        <v>548078</v>
      </c>
      <c r="W93" s="34">
        <f t="shared" si="143"/>
        <v>534265</v>
      </c>
      <c r="X93" s="34">
        <f t="shared" si="143"/>
        <v>547047</v>
      </c>
      <c r="Y93" s="34">
        <f t="shared" si="143"/>
        <v>559911</v>
      </c>
      <c r="Z93" s="34">
        <f t="shared" si="143"/>
        <v>579922</v>
      </c>
      <c r="AA93" s="34">
        <f t="shared" si="143"/>
        <v>520979</v>
      </c>
      <c r="AB93" s="34">
        <f t="shared" si="143"/>
        <v>528413</v>
      </c>
      <c r="AD93" s="34">
        <f t="shared" si="112"/>
        <v>473589</v>
      </c>
      <c r="AE93" s="34">
        <f t="shared" si="113"/>
        <v>494377</v>
      </c>
      <c r="AF93" s="34">
        <f t="shared" si="114"/>
        <v>501221</v>
      </c>
      <c r="AG93" s="34">
        <f t="shared" si="109"/>
        <v>540654</v>
      </c>
      <c r="AH93" s="34">
        <f t="shared" si="110"/>
        <v>534265</v>
      </c>
      <c r="AI93" s="34">
        <f t="shared" si="111"/>
        <v>520979</v>
      </c>
      <c r="AJ93" s="34">
        <f t="shared" si="111"/>
        <v>528413</v>
      </c>
      <c r="AL93" s="24"/>
    </row>
    <row r="94" spans="2:48" x14ac:dyDescent="0.2">
      <c r="X94" s="116" t="s">
        <v>283</v>
      </c>
      <c r="AL94" s="24"/>
      <c r="AM94" s="24"/>
    </row>
    <row r="95" spans="2:48" s="69" customFormat="1" x14ac:dyDescent="0.2">
      <c r="D95" s="69" t="b">
        <f>D93=D46</f>
        <v>1</v>
      </c>
      <c r="E95" s="69" t="b">
        <f t="shared" ref="E95:AF95" si="144">E93=E46</f>
        <v>1</v>
      </c>
      <c r="F95" s="69" t="b">
        <f t="shared" si="144"/>
        <v>1</v>
      </c>
      <c r="G95" s="69" t="b">
        <f t="shared" si="144"/>
        <v>1</v>
      </c>
      <c r="H95" s="69" t="b">
        <f t="shared" si="144"/>
        <v>1</v>
      </c>
      <c r="I95" s="69" t="b">
        <f t="shared" si="144"/>
        <v>1</v>
      </c>
      <c r="J95" s="69" t="b">
        <f t="shared" si="144"/>
        <v>1</v>
      </c>
      <c r="K95" s="69" t="b">
        <f t="shared" si="144"/>
        <v>1</v>
      </c>
      <c r="L95" s="69" t="b">
        <f t="shared" si="144"/>
        <v>1</v>
      </c>
      <c r="M95" s="69" t="b">
        <f t="shared" si="144"/>
        <v>1</v>
      </c>
      <c r="N95" s="69" t="b">
        <f t="shared" si="144"/>
        <v>1</v>
      </c>
      <c r="O95" s="69" t="b">
        <f t="shared" si="144"/>
        <v>1</v>
      </c>
      <c r="P95" s="69" t="b">
        <f t="shared" si="144"/>
        <v>1</v>
      </c>
      <c r="AD95" s="69" t="b">
        <f t="shared" si="144"/>
        <v>1</v>
      </c>
      <c r="AE95" s="69" t="b">
        <f t="shared" si="144"/>
        <v>1</v>
      </c>
      <c r="AF95" s="69" t="b">
        <f t="shared" si="144"/>
        <v>1</v>
      </c>
      <c r="AK95" s="70"/>
      <c r="AL95" s="70"/>
      <c r="AM95" s="70"/>
      <c r="AP95" s="70"/>
      <c r="AQ95" s="68"/>
      <c r="AR95" s="68"/>
      <c r="AS95" s="68"/>
      <c r="AT95" s="68"/>
      <c r="AU95" s="70"/>
      <c r="AV95" s="70"/>
    </row>
  </sheetData>
  <mergeCells count="45">
    <mergeCell ref="AJ4:AJ5"/>
    <mergeCell ref="AD3:AJ3"/>
    <mergeCell ref="AB4:AB5"/>
    <mergeCell ref="D3:AB3"/>
    <mergeCell ref="AI4:AI5"/>
    <mergeCell ref="U4:U5"/>
    <mergeCell ref="AE4:AE5"/>
    <mergeCell ref="H4:H5"/>
    <mergeCell ref="T4:T5"/>
    <mergeCell ref="AH4:AH5"/>
    <mergeCell ref="AF4:AF5"/>
    <mergeCell ref="K4:K5"/>
    <mergeCell ref="N4:N5"/>
    <mergeCell ref="R4:R5"/>
    <mergeCell ref="I4:I5"/>
    <mergeCell ref="L4:L5"/>
    <mergeCell ref="M4:M5"/>
    <mergeCell ref="O4:O5"/>
    <mergeCell ref="AG4:AG5"/>
    <mergeCell ref="B76:C76"/>
    <mergeCell ref="Z4:Z5"/>
    <mergeCell ref="AD4:AD5"/>
    <mergeCell ref="V4:V5"/>
    <mergeCell ref="G4:G5"/>
    <mergeCell ref="S4:S5"/>
    <mergeCell ref="Q4:Q5"/>
    <mergeCell ref="P4:P5"/>
    <mergeCell ref="W4:W5"/>
    <mergeCell ref="J4:J5"/>
    <mergeCell ref="Y4:Y5"/>
    <mergeCell ref="X4:X5"/>
    <mergeCell ref="AA4:AA5"/>
    <mergeCell ref="B93:C93"/>
    <mergeCell ref="D4:D5"/>
    <mergeCell ref="E4:E5"/>
    <mergeCell ref="F4:F5"/>
    <mergeCell ref="B61:C61"/>
    <mergeCell ref="B62:C62"/>
    <mergeCell ref="B25:C25"/>
    <mergeCell ref="B46:C46"/>
    <mergeCell ref="B47:C47"/>
    <mergeCell ref="B48:C48"/>
    <mergeCell ref="B60:C60"/>
    <mergeCell ref="B6:C6"/>
    <mergeCell ref="B3:C5"/>
  </mergeCells>
  <pageMargins left="0.78740157480314965" right="0.78740157480314965" top="0.78740157480314965" bottom="1.1811023622047245" header="0.51181102362204722" footer="0.98425196850393704"/>
  <pageSetup paperSize="9" scale="77" orientation="portrait" r:id="rId1"/>
  <headerFooter alignWithMargins="0">
    <oddHeader>&amp;R&amp;"Arial,Kursywa"&amp;8&amp;F</oddHeader>
    <oddFooter>&amp;L&amp;8Sporządził:&amp;C&amp;8Zatwierdził:&amp;R&amp;8Strona &amp;P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0CB7-9B76-4795-8A4E-82A4C00E22FA}">
  <sheetPr>
    <pageSetUpPr fitToPage="1"/>
  </sheetPr>
  <dimension ref="B2:BL83"/>
  <sheetViews>
    <sheetView showGridLines="0" zoomScaleNormal="100" zoomScaleSheetLayoutView="100" workbookViewId="0">
      <pane xSplit="3" ySplit="4" topLeftCell="D41" activePane="bottomRight" state="frozen"/>
      <selection activeCell="D42" sqref="D42:D43"/>
      <selection pane="topRight" activeCell="D42" sqref="D42:D43"/>
      <selection pane="bottomLeft" activeCell="D42" sqref="D42:D43"/>
      <selection pane="bottomRight" activeCell="AD4" sqref="AD4"/>
    </sheetView>
  </sheetViews>
  <sheetFormatPr defaultColWidth="9.140625" defaultRowHeight="12" customHeight="1" outlineLevelCol="1" x14ac:dyDescent="0.2"/>
  <cols>
    <col min="1" max="1" width="3.5703125" style="41" customWidth="1"/>
    <col min="2" max="2" width="2.5703125" style="40" customWidth="1"/>
    <col min="3" max="3" width="63.7109375" style="40" customWidth="1"/>
    <col min="4" max="28" width="10.7109375" style="41" customWidth="1" outlineLevel="1"/>
    <col min="29" max="29" width="4.7109375" style="42" customWidth="1"/>
    <col min="30" max="54" width="10.7109375" style="41" customWidth="1"/>
    <col min="55" max="56" width="12.85546875" style="41" customWidth="1"/>
    <col min="57" max="57" width="7.28515625" style="41" customWidth="1"/>
    <col min="58" max="58" width="32.140625" style="41" customWidth="1"/>
    <col min="59" max="59" width="26" style="41" customWidth="1"/>
    <col min="60" max="60" width="6.85546875" style="41" bestFit="1" customWidth="1"/>
    <col min="61" max="16384" width="9.140625" style="41"/>
  </cols>
  <sheetData>
    <row r="2" spans="2:61" s="108" customFormat="1" ht="12" customHeight="1" x14ac:dyDescent="0.2">
      <c r="B2" s="154" t="s">
        <v>212</v>
      </c>
      <c r="C2" s="155"/>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D2" s="107"/>
      <c r="AE2" s="107"/>
      <c r="AF2" s="107"/>
      <c r="AG2" s="107"/>
      <c r="AH2" s="107"/>
      <c r="AI2" s="107"/>
      <c r="AJ2" s="107"/>
      <c r="AK2" s="107"/>
      <c r="AL2" s="107"/>
      <c r="AM2" s="107"/>
      <c r="AN2" s="107"/>
      <c r="AO2" s="107"/>
      <c r="AP2" s="107"/>
      <c r="AQ2" s="107"/>
      <c r="AR2" s="107"/>
      <c r="AS2" s="107"/>
    </row>
    <row r="3" spans="2:61" s="109" customFormat="1" ht="12" customHeight="1" x14ac:dyDescent="0.2">
      <c r="B3" s="120" t="s">
        <v>148</v>
      </c>
      <c r="C3" s="126"/>
      <c r="D3" s="122" t="s">
        <v>104</v>
      </c>
      <c r="E3" s="123"/>
      <c r="F3" s="123"/>
      <c r="G3" s="123"/>
      <c r="H3" s="123"/>
      <c r="I3" s="123"/>
      <c r="J3" s="123"/>
      <c r="K3" s="123"/>
      <c r="L3" s="123"/>
      <c r="M3" s="123"/>
      <c r="N3" s="123"/>
      <c r="O3" s="123"/>
      <c r="P3" s="123"/>
      <c r="Q3" s="123"/>
      <c r="R3" s="123"/>
      <c r="S3" s="123"/>
      <c r="T3" s="123"/>
      <c r="U3" s="123"/>
      <c r="V3" s="123"/>
      <c r="W3" s="123"/>
      <c r="X3" s="124"/>
      <c r="Y3" s="124"/>
      <c r="Z3" s="124"/>
      <c r="AA3" s="124"/>
      <c r="AB3" s="125"/>
      <c r="AC3" s="108"/>
      <c r="AD3" s="122" t="s">
        <v>104</v>
      </c>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5"/>
    </row>
    <row r="4" spans="2:61" s="109" customFormat="1" ht="12" customHeight="1" x14ac:dyDescent="0.2">
      <c r="B4" s="127"/>
      <c r="C4" s="158"/>
      <c r="D4" s="95" t="s">
        <v>21</v>
      </c>
      <c r="E4" s="95" t="s">
        <v>34</v>
      </c>
      <c r="F4" s="95" t="s">
        <v>35</v>
      </c>
      <c r="G4" s="95" t="s">
        <v>36</v>
      </c>
      <c r="H4" s="95" t="s">
        <v>25</v>
      </c>
      <c r="I4" s="95" t="s">
        <v>37</v>
      </c>
      <c r="J4" s="95" t="s">
        <v>38</v>
      </c>
      <c r="K4" s="95" t="s">
        <v>39</v>
      </c>
      <c r="L4" s="95" t="s">
        <v>29</v>
      </c>
      <c r="M4" s="95" t="s">
        <v>40</v>
      </c>
      <c r="N4" s="95" t="s">
        <v>41</v>
      </c>
      <c r="O4" s="95" t="s">
        <v>42</v>
      </c>
      <c r="P4" s="95" t="s">
        <v>33</v>
      </c>
      <c r="Q4" s="95" t="s">
        <v>45</v>
      </c>
      <c r="R4" s="95" t="s">
        <v>48</v>
      </c>
      <c r="S4" s="95" t="s">
        <v>51</v>
      </c>
      <c r="T4" s="95" t="s">
        <v>52</v>
      </c>
      <c r="U4" s="95" t="s">
        <v>56</v>
      </c>
      <c r="V4" s="95" t="s">
        <v>59</v>
      </c>
      <c r="W4" s="95" t="s">
        <v>62</v>
      </c>
      <c r="X4" s="95" t="s">
        <v>63</v>
      </c>
      <c r="Y4" s="95" t="s">
        <v>66</v>
      </c>
      <c r="Z4" s="95" t="s">
        <v>69</v>
      </c>
      <c r="AA4" s="95" t="s">
        <v>72</v>
      </c>
      <c r="AB4" s="95" t="s">
        <v>73</v>
      </c>
      <c r="AC4" s="108"/>
      <c r="AD4" s="95" t="s">
        <v>21</v>
      </c>
      <c r="AE4" s="95" t="s">
        <v>22</v>
      </c>
      <c r="AF4" s="95" t="s">
        <v>23</v>
      </c>
      <c r="AG4" s="95" t="s">
        <v>24</v>
      </c>
      <c r="AH4" s="95" t="s">
        <v>25</v>
      </c>
      <c r="AI4" s="95" t="s">
        <v>26</v>
      </c>
      <c r="AJ4" s="95" t="s">
        <v>27</v>
      </c>
      <c r="AK4" s="95" t="s">
        <v>28</v>
      </c>
      <c r="AL4" s="95" t="s">
        <v>29</v>
      </c>
      <c r="AM4" s="95" t="s">
        <v>30</v>
      </c>
      <c r="AN4" s="95" t="s">
        <v>31</v>
      </c>
      <c r="AO4" s="95" t="s">
        <v>32</v>
      </c>
      <c r="AP4" s="95" t="s">
        <v>33</v>
      </c>
      <c r="AQ4" s="95" t="s">
        <v>43</v>
      </c>
      <c r="AR4" s="95" t="s">
        <v>46</v>
      </c>
      <c r="AS4" s="95" t="s">
        <v>49</v>
      </c>
      <c r="AT4" s="95" t="s">
        <v>52</v>
      </c>
      <c r="AU4" s="95" t="s">
        <v>54</v>
      </c>
      <c r="AV4" s="95" t="s">
        <v>57</v>
      </c>
      <c r="AW4" s="95" t="s">
        <v>60</v>
      </c>
      <c r="AX4" s="95" t="s">
        <v>63</v>
      </c>
      <c r="AY4" s="95" t="s">
        <v>64</v>
      </c>
      <c r="AZ4" s="95" t="s">
        <v>67</v>
      </c>
      <c r="BA4" s="95" t="s">
        <v>70</v>
      </c>
      <c r="BB4" s="95" t="s">
        <v>73</v>
      </c>
    </row>
    <row r="5" spans="2:61" ht="12" customHeight="1" x14ac:dyDescent="0.2">
      <c r="B5" s="56" t="s">
        <v>91</v>
      </c>
      <c r="C5" s="57"/>
      <c r="D5" s="57"/>
      <c r="E5" s="57"/>
      <c r="F5" s="57"/>
      <c r="G5" s="57"/>
      <c r="H5" s="57"/>
      <c r="I5" s="58"/>
      <c r="J5" s="58"/>
      <c r="K5" s="57"/>
      <c r="L5" s="57"/>
      <c r="M5" s="57"/>
      <c r="N5" s="57"/>
      <c r="O5" s="57"/>
      <c r="P5" s="57"/>
      <c r="Q5" s="57"/>
      <c r="R5" s="57"/>
      <c r="S5" s="57"/>
      <c r="T5" s="57"/>
      <c r="U5" s="57"/>
      <c r="V5" s="57"/>
      <c r="W5" s="57"/>
      <c r="X5" s="57"/>
      <c r="Y5" s="57"/>
      <c r="Z5" s="57"/>
      <c r="AA5" s="57"/>
      <c r="AB5" s="57"/>
      <c r="AD5" s="57"/>
      <c r="AE5" s="57"/>
      <c r="AF5" s="57"/>
      <c r="AG5" s="57"/>
      <c r="AH5" s="57"/>
      <c r="AI5" s="58"/>
      <c r="AJ5" s="58"/>
      <c r="AK5" s="57"/>
      <c r="AL5" s="57"/>
      <c r="AM5" s="57"/>
      <c r="AN5" s="57"/>
      <c r="AO5" s="57"/>
      <c r="AP5" s="57"/>
      <c r="AQ5" s="58"/>
      <c r="AR5" s="58"/>
      <c r="AS5" s="58"/>
      <c r="AT5" s="58"/>
      <c r="AU5" s="58"/>
      <c r="AV5" s="58"/>
      <c r="AW5" s="58"/>
      <c r="AX5" s="58"/>
      <c r="AY5" s="58"/>
      <c r="AZ5" s="58"/>
      <c r="BA5" s="58"/>
      <c r="BB5" s="58"/>
    </row>
    <row r="6" spans="2:61" ht="12" customHeight="1" x14ac:dyDescent="0.2">
      <c r="B6" s="159" t="s">
        <v>213</v>
      </c>
      <c r="C6" s="160"/>
      <c r="D6" s="43">
        <v>8383</v>
      </c>
      <c r="E6" s="43">
        <v>54033</v>
      </c>
      <c r="F6" s="43">
        <v>66808</v>
      </c>
      <c r="G6" s="43">
        <v>72283</v>
      </c>
      <c r="H6" s="43">
        <v>12469</v>
      </c>
      <c r="I6" s="43">
        <v>53856</v>
      </c>
      <c r="J6" s="43">
        <v>54003</v>
      </c>
      <c r="K6" s="43">
        <v>54518</v>
      </c>
      <c r="L6" s="43">
        <v>9430</v>
      </c>
      <c r="M6" s="43">
        <v>44842</v>
      </c>
      <c r="N6" s="43">
        <v>54069</v>
      </c>
      <c r="O6" s="43">
        <v>56609</v>
      </c>
      <c r="P6" s="43">
        <v>3613</v>
      </c>
      <c r="Q6" s="43">
        <v>30523</v>
      </c>
      <c r="R6" s="43">
        <v>29802</v>
      </c>
      <c r="S6" s="43">
        <v>21592</v>
      </c>
      <c r="T6" s="43">
        <v>7892</v>
      </c>
      <c r="U6" s="43">
        <v>22408</v>
      </c>
      <c r="V6" s="43">
        <v>23797</v>
      </c>
      <c r="W6" s="43">
        <v>26013</v>
      </c>
      <c r="X6" s="43">
        <v>14306</v>
      </c>
      <c r="Y6" s="43">
        <v>15603</v>
      </c>
      <c r="Z6" s="43">
        <v>31448</v>
      </c>
      <c r="AA6" s="43">
        <v>39178</v>
      </c>
      <c r="AB6" s="43">
        <v>9162</v>
      </c>
      <c r="AD6" s="43">
        <f>D6</f>
        <v>8383</v>
      </c>
      <c r="AE6" s="43">
        <f>E6-D6</f>
        <v>45650</v>
      </c>
      <c r="AF6" s="43">
        <f>F6-E6</f>
        <v>12775</v>
      </c>
      <c r="AG6" s="43">
        <f>G6-F6</f>
        <v>5475</v>
      </c>
      <c r="AH6" s="43">
        <f>H6</f>
        <v>12469</v>
      </c>
      <c r="AI6" s="43">
        <f>I6-H6</f>
        <v>41387</v>
      </c>
      <c r="AJ6" s="43">
        <f>J6-I6</f>
        <v>147</v>
      </c>
      <c r="AK6" s="43">
        <f>K6-J6</f>
        <v>515</v>
      </c>
      <c r="AL6" s="43">
        <f>L6</f>
        <v>9430</v>
      </c>
      <c r="AM6" s="43">
        <f>M6-L6</f>
        <v>35412</v>
      </c>
      <c r="AN6" s="43">
        <f>N6-M6</f>
        <v>9227</v>
      </c>
      <c r="AO6" s="43">
        <f>O6-N6</f>
        <v>2540</v>
      </c>
      <c r="AP6" s="43">
        <f>P6</f>
        <v>3613</v>
      </c>
      <c r="AQ6" s="43">
        <f>Q6-P6</f>
        <v>26910</v>
      </c>
      <c r="AR6" s="43">
        <f>R6-Q6</f>
        <v>-721</v>
      </c>
      <c r="AS6" s="43">
        <f>S6-R6</f>
        <v>-8210</v>
      </c>
      <c r="AT6" s="43">
        <f>T6</f>
        <v>7892</v>
      </c>
      <c r="AU6" s="43">
        <f>U6-T6</f>
        <v>14516</v>
      </c>
      <c r="AV6" s="43">
        <f>V6-U6</f>
        <v>1389</v>
      </c>
      <c r="AW6" s="43">
        <f>W6-V6</f>
        <v>2216</v>
      </c>
      <c r="AX6" s="43">
        <v>8466</v>
      </c>
      <c r="AY6" s="43">
        <f>Y6-X6</f>
        <v>1297</v>
      </c>
      <c r="AZ6" s="43">
        <f>Z6-Y6</f>
        <v>15845</v>
      </c>
      <c r="BA6" s="43">
        <f>AA6-Z6</f>
        <v>7730</v>
      </c>
      <c r="BB6" s="43">
        <f>AB6</f>
        <v>9162</v>
      </c>
    </row>
    <row r="7" spans="2:61" s="44" customFormat="1" ht="12" customHeight="1" x14ac:dyDescent="0.2">
      <c r="B7" s="157" t="s">
        <v>214</v>
      </c>
      <c r="C7" s="161"/>
      <c r="D7" s="64">
        <f t="shared" ref="D7:I7" si="0">SUM(D8:D24)</f>
        <v>-1259</v>
      </c>
      <c r="E7" s="64">
        <f t="shared" si="0"/>
        <v>-32307</v>
      </c>
      <c r="F7" s="64">
        <f t="shared" si="0"/>
        <v>-35187</v>
      </c>
      <c r="G7" s="64">
        <f t="shared" si="0"/>
        <v>-32083</v>
      </c>
      <c r="H7" s="64">
        <f t="shared" si="0"/>
        <v>3063</v>
      </c>
      <c r="I7" s="64">
        <f t="shared" si="0"/>
        <v>-32091</v>
      </c>
      <c r="J7" s="64">
        <f>SUM(J8:J24)</f>
        <v>-28095</v>
      </c>
      <c r="K7" s="64">
        <f t="shared" ref="K7:Q7" si="1">SUM(K8:K24)</f>
        <v>-27420</v>
      </c>
      <c r="L7" s="64">
        <f t="shared" si="1"/>
        <v>4107</v>
      </c>
      <c r="M7" s="64">
        <f t="shared" si="1"/>
        <v>-21085</v>
      </c>
      <c r="N7" s="64">
        <f t="shared" si="1"/>
        <v>-17839</v>
      </c>
      <c r="O7" s="64">
        <f t="shared" si="1"/>
        <v>-13392</v>
      </c>
      <c r="P7" s="64">
        <f t="shared" si="1"/>
        <v>4854</v>
      </c>
      <c r="Q7" s="64">
        <f t="shared" si="1"/>
        <v>-21578</v>
      </c>
      <c r="R7" s="64">
        <f t="shared" ref="R7:AB7" si="2">SUM(R8:R24)</f>
        <v>-17849</v>
      </c>
      <c r="S7" s="64">
        <f t="shared" si="2"/>
        <v>-13599</v>
      </c>
      <c r="T7" s="64">
        <f t="shared" si="2"/>
        <v>-7339</v>
      </c>
      <c r="U7" s="64">
        <f t="shared" si="2"/>
        <v>-14757</v>
      </c>
      <c r="V7" s="64">
        <f t="shared" si="2"/>
        <v>-6907</v>
      </c>
      <c r="W7" s="64">
        <f t="shared" si="2"/>
        <v>381</v>
      </c>
      <c r="X7" s="64">
        <f t="shared" si="2"/>
        <v>1838</v>
      </c>
      <c r="Y7" s="64">
        <f t="shared" si="2"/>
        <v>8636</v>
      </c>
      <c r="Z7" s="64">
        <f t="shared" si="2"/>
        <v>9317</v>
      </c>
      <c r="AA7" s="64">
        <f t="shared" si="2"/>
        <v>15803</v>
      </c>
      <c r="AB7" s="64">
        <f t="shared" si="2"/>
        <v>6192</v>
      </c>
      <c r="AC7" s="42"/>
      <c r="AD7" s="64">
        <f t="shared" ref="AD7:AI7" si="3">SUM(AD8:AD24)</f>
        <v>-1259</v>
      </c>
      <c r="AE7" s="64">
        <f t="shared" si="3"/>
        <v>-31048</v>
      </c>
      <c r="AF7" s="64">
        <f t="shared" si="3"/>
        <v>-2880</v>
      </c>
      <c r="AG7" s="64">
        <f t="shared" si="3"/>
        <v>3104</v>
      </c>
      <c r="AH7" s="64">
        <f t="shared" si="3"/>
        <v>3063</v>
      </c>
      <c r="AI7" s="64">
        <f t="shared" si="3"/>
        <v>-35154</v>
      </c>
      <c r="AJ7" s="64">
        <f>SUM(AJ8:AJ24)</f>
        <v>3996</v>
      </c>
      <c r="AK7" s="64">
        <f t="shared" ref="AK7:AP7" si="4">SUM(AK8:AK24)</f>
        <v>675</v>
      </c>
      <c r="AL7" s="64">
        <f t="shared" si="4"/>
        <v>4107</v>
      </c>
      <c r="AM7" s="64">
        <f t="shared" si="4"/>
        <v>-25192</v>
      </c>
      <c r="AN7" s="64">
        <f t="shared" si="4"/>
        <v>3246</v>
      </c>
      <c r="AO7" s="64">
        <f t="shared" si="4"/>
        <v>4447</v>
      </c>
      <c r="AP7" s="64">
        <f t="shared" si="4"/>
        <v>4854</v>
      </c>
      <c r="AQ7" s="64">
        <f t="shared" ref="AQ7:AR7" si="5">SUM(AQ8:AQ24)</f>
        <v>-26432</v>
      </c>
      <c r="AR7" s="64">
        <f t="shared" si="5"/>
        <v>3729</v>
      </c>
      <c r="AS7" s="64">
        <f t="shared" ref="AS7:AU7" si="6">SUM(AS8:AS24)</f>
        <v>4250</v>
      </c>
      <c r="AT7" s="64">
        <f t="shared" si="6"/>
        <v>-7339</v>
      </c>
      <c r="AU7" s="64">
        <f t="shared" si="6"/>
        <v>-7418</v>
      </c>
      <c r="AV7" s="64">
        <f t="shared" ref="AV7:AY7" si="7">SUM(AV8:AV24)</f>
        <v>7850</v>
      </c>
      <c r="AW7" s="64">
        <f t="shared" si="7"/>
        <v>7288</v>
      </c>
      <c r="AX7" s="64">
        <f t="shared" si="7"/>
        <v>1838</v>
      </c>
      <c r="AY7" s="64">
        <f t="shared" si="7"/>
        <v>6798</v>
      </c>
      <c r="AZ7" s="64">
        <f t="shared" ref="AZ7:BB7" si="8">SUM(AZ8:AZ24)</f>
        <v>681</v>
      </c>
      <c r="BA7" s="64">
        <f t="shared" si="8"/>
        <v>6486</v>
      </c>
      <c r="BB7" s="64">
        <f t="shared" si="8"/>
        <v>6192</v>
      </c>
      <c r="BC7" s="41"/>
      <c r="BD7" s="41"/>
      <c r="BE7" s="41"/>
      <c r="BF7" s="41"/>
      <c r="BG7" s="41"/>
      <c r="BH7" s="41"/>
      <c r="BI7" s="41"/>
    </row>
    <row r="8" spans="2:61" ht="12" customHeight="1" x14ac:dyDescent="0.2">
      <c r="B8" s="45"/>
      <c r="C8" s="62" t="s">
        <v>215</v>
      </c>
      <c r="D8" s="46">
        <v>639</v>
      </c>
      <c r="E8" s="46">
        <v>1239</v>
      </c>
      <c r="F8" s="46">
        <v>1829</v>
      </c>
      <c r="G8" s="46">
        <v>2486</v>
      </c>
      <c r="H8" s="46">
        <v>689</v>
      </c>
      <c r="I8" s="46">
        <v>1373</v>
      </c>
      <c r="J8" s="46">
        <v>2024</v>
      </c>
      <c r="K8" s="46">
        <v>2698</v>
      </c>
      <c r="L8" s="46">
        <v>710</v>
      </c>
      <c r="M8" s="46">
        <v>1333</v>
      </c>
      <c r="N8" s="46">
        <v>1928</v>
      </c>
      <c r="O8" s="46">
        <v>2501</v>
      </c>
      <c r="P8" s="46">
        <v>697</v>
      </c>
      <c r="Q8" s="46">
        <v>1398</v>
      </c>
      <c r="R8" s="46">
        <v>2091</v>
      </c>
      <c r="S8" s="46">
        <v>2819</v>
      </c>
      <c r="T8" s="46">
        <v>2076</v>
      </c>
      <c r="U8" s="46">
        <v>4118</v>
      </c>
      <c r="V8" s="46">
        <v>6127</v>
      </c>
      <c r="W8" s="46">
        <v>8131</v>
      </c>
      <c r="X8" s="46">
        <v>2104</v>
      </c>
      <c r="Y8" s="46">
        <v>4257</v>
      </c>
      <c r="Z8" s="46">
        <v>6425</v>
      </c>
      <c r="AA8" s="46">
        <v>8582</v>
      </c>
      <c r="AB8" s="46">
        <v>1357</v>
      </c>
      <c r="AD8" s="43">
        <f t="shared" ref="AD8:AD24" si="9">D8</f>
        <v>639</v>
      </c>
      <c r="AE8" s="46">
        <f t="shared" ref="AE8:AE24" si="10">E8-D8</f>
        <v>600</v>
      </c>
      <c r="AF8" s="46">
        <f t="shared" ref="AF8:AF24" si="11">F8-E8</f>
        <v>590</v>
      </c>
      <c r="AG8" s="46">
        <f t="shared" ref="AG8:AG24" si="12">G8-F8</f>
        <v>657</v>
      </c>
      <c r="AH8" s="43">
        <f t="shared" ref="AH8:AH24" si="13">H8</f>
        <v>689</v>
      </c>
      <c r="AI8" s="46">
        <f t="shared" ref="AI8:AI24" si="14">I8-H8</f>
        <v>684</v>
      </c>
      <c r="AJ8" s="46">
        <f t="shared" ref="AJ8:AJ24" si="15">J8-I8</f>
        <v>651</v>
      </c>
      <c r="AK8" s="46">
        <f>K8-J8</f>
        <v>674</v>
      </c>
      <c r="AL8" s="43">
        <f t="shared" ref="AL8:AL24" si="16">L8</f>
        <v>710</v>
      </c>
      <c r="AM8" s="46">
        <f t="shared" ref="AM8:AM24" si="17">M8-L8</f>
        <v>623</v>
      </c>
      <c r="AN8" s="46">
        <f t="shared" ref="AN8:AN24" si="18">N8-M8</f>
        <v>595</v>
      </c>
      <c r="AO8" s="46">
        <f t="shared" ref="AO8:AO24" si="19">O8-N8</f>
        <v>573</v>
      </c>
      <c r="AP8" s="46">
        <f t="shared" ref="AP8:AP24" si="20">P8</f>
        <v>697</v>
      </c>
      <c r="AQ8" s="46">
        <f t="shared" ref="AQ8:AQ24" si="21">Q8-P8</f>
        <v>701</v>
      </c>
      <c r="AR8" s="46">
        <f t="shared" ref="AR8:AR24" si="22">R8-Q8</f>
        <v>693</v>
      </c>
      <c r="AS8" s="46">
        <f t="shared" ref="AS8:AS24" si="23">S8-R8</f>
        <v>728</v>
      </c>
      <c r="AT8" s="46">
        <f t="shared" ref="AT8:AT24" si="24">T8</f>
        <v>2076</v>
      </c>
      <c r="AU8" s="46">
        <f t="shared" ref="AU8:AU24" si="25">U8-T8</f>
        <v>2042</v>
      </c>
      <c r="AV8" s="46">
        <f t="shared" ref="AV8:AV24" si="26">V8-U8</f>
        <v>2009</v>
      </c>
      <c r="AW8" s="46">
        <f t="shared" ref="AW8:AW24" si="27">W8-V8</f>
        <v>2004</v>
      </c>
      <c r="AX8" s="46">
        <v>2104</v>
      </c>
      <c r="AY8" s="46">
        <f t="shared" ref="AY8:AY24" si="28">Y8-X8</f>
        <v>2153</v>
      </c>
      <c r="AZ8" s="46">
        <f t="shared" ref="AZ8:AZ24" si="29">Z8-Y8</f>
        <v>2168</v>
      </c>
      <c r="BA8" s="46">
        <f t="shared" ref="BA8:BA24" si="30">AA8-Z8</f>
        <v>2157</v>
      </c>
      <c r="BB8" s="43">
        <f t="shared" ref="BB8:BB24" si="31">AB8</f>
        <v>1357</v>
      </c>
    </row>
    <row r="9" spans="2:61" ht="12" customHeight="1" x14ac:dyDescent="0.2">
      <c r="B9" s="45"/>
      <c r="C9" s="62" t="s">
        <v>216</v>
      </c>
      <c r="D9" s="46">
        <v>0</v>
      </c>
      <c r="E9" s="46">
        <v>0</v>
      </c>
      <c r="F9" s="46">
        <v>0</v>
      </c>
      <c r="G9" s="46">
        <v>0</v>
      </c>
      <c r="H9" s="46"/>
      <c r="I9" s="46">
        <v>0</v>
      </c>
      <c r="J9" s="46"/>
      <c r="K9" s="46">
        <v>0</v>
      </c>
      <c r="L9" s="46"/>
      <c r="M9" s="46">
        <v>0</v>
      </c>
      <c r="N9" s="46"/>
      <c r="O9" s="46">
        <v>0</v>
      </c>
      <c r="P9" s="46"/>
      <c r="Q9" s="46">
        <v>0</v>
      </c>
      <c r="R9" s="46"/>
      <c r="S9" s="46"/>
      <c r="T9" s="46"/>
      <c r="U9" s="46">
        <v>0</v>
      </c>
      <c r="V9" s="46">
        <v>0</v>
      </c>
      <c r="W9" s="46">
        <v>0</v>
      </c>
      <c r="X9" s="46">
        <v>4143</v>
      </c>
      <c r="Y9" s="46"/>
      <c r="Z9" s="46"/>
      <c r="AA9" s="46"/>
      <c r="AB9" s="46"/>
      <c r="AD9" s="43">
        <f t="shared" si="9"/>
        <v>0</v>
      </c>
      <c r="AE9" s="46">
        <f t="shared" si="10"/>
        <v>0</v>
      </c>
      <c r="AF9" s="46">
        <f t="shared" si="11"/>
        <v>0</v>
      </c>
      <c r="AG9" s="46">
        <f t="shared" si="12"/>
        <v>0</v>
      </c>
      <c r="AH9" s="43">
        <f t="shared" si="13"/>
        <v>0</v>
      </c>
      <c r="AI9" s="46">
        <f t="shared" si="14"/>
        <v>0</v>
      </c>
      <c r="AJ9" s="46">
        <f t="shared" si="15"/>
        <v>0</v>
      </c>
      <c r="AK9" s="46">
        <f t="shared" ref="AK9:AK24" si="32">K9-J9</f>
        <v>0</v>
      </c>
      <c r="AL9" s="43">
        <f t="shared" si="16"/>
        <v>0</v>
      </c>
      <c r="AM9" s="46">
        <f t="shared" si="17"/>
        <v>0</v>
      </c>
      <c r="AN9" s="46">
        <f t="shared" si="18"/>
        <v>0</v>
      </c>
      <c r="AO9" s="46">
        <f t="shared" si="19"/>
        <v>0</v>
      </c>
      <c r="AP9" s="46">
        <f t="shared" si="20"/>
        <v>0</v>
      </c>
      <c r="AQ9" s="46">
        <f t="shared" si="21"/>
        <v>0</v>
      </c>
      <c r="AR9" s="46">
        <f t="shared" si="22"/>
        <v>0</v>
      </c>
      <c r="AS9" s="46">
        <f t="shared" si="23"/>
        <v>0</v>
      </c>
      <c r="AT9" s="46">
        <f t="shared" si="24"/>
        <v>0</v>
      </c>
      <c r="AU9" s="46">
        <f t="shared" si="25"/>
        <v>0</v>
      </c>
      <c r="AV9" s="46">
        <f t="shared" si="26"/>
        <v>0</v>
      </c>
      <c r="AW9" s="46">
        <f t="shared" si="27"/>
        <v>0</v>
      </c>
      <c r="AX9" s="46">
        <v>4143</v>
      </c>
      <c r="AY9" s="46">
        <f t="shared" si="28"/>
        <v>-4143</v>
      </c>
      <c r="AZ9" s="46">
        <f t="shared" si="29"/>
        <v>0</v>
      </c>
      <c r="BA9" s="46">
        <f t="shared" si="30"/>
        <v>0</v>
      </c>
      <c r="BB9" s="43">
        <f t="shared" si="31"/>
        <v>0</v>
      </c>
    </row>
    <row r="10" spans="2:61" ht="12" customHeight="1" x14ac:dyDescent="0.2">
      <c r="B10" s="45"/>
      <c r="C10" s="62" t="s">
        <v>217</v>
      </c>
      <c r="D10" s="46">
        <v>2948</v>
      </c>
      <c r="E10" s="46">
        <v>6040</v>
      </c>
      <c r="F10" s="46">
        <v>9084</v>
      </c>
      <c r="G10" s="46">
        <v>12159</v>
      </c>
      <c r="H10" s="46">
        <v>3123</v>
      </c>
      <c r="I10" s="46">
        <v>6376</v>
      </c>
      <c r="J10" s="46">
        <v>9651</v>
      </c>
      <c r="K10" s="46">
        <v>13070</v>
      </c>
      <c r="L10" s="46">
        <v>3711</v>
      </c>
      <c r="M10" s="46">
        <v>7553</v>
      </c>
      <c r="N10" s="46">
        <v>11374</v>
      </c>
      <c r="O10" s="46">
        <v>15171</v>
      </c>
      <c r="P10" s="46">
        <v>3810</v>
      </c>
      <c r="Q10" s="46">
        <v>7734</v>
      </c>
      <c r="R10" s="46">
        <v>12047</v>
      </c>
      <c r="S10" s="46">
        <v>16476</v>
      </c>
      <c r="T10" s="46">
        <v>4665</v>
      </c>
      <c r="U10" s="46">
        <v>8834</v>
      </c>
      <c r="V10" s="46">
        <v>13110</v>
      </c>
      <c r="W10" s="46">
        <v>17348</v>
      </c>
      <c r="X10" s="46"/>
      <c r="Y10" s="46">
        <v>8248</v>
      </c>
      <c r="Z10" s="46">
        <v>12251</v>
      </c>
      <c r="AA10" s="46">
        <v>16342</v>
      </c>
      <c r="AB10" s="46">
        <v>4149</v>
      </c>
      <c r="AD10" s="43">
        <f t="shared" si="9"/>
        <v>2948</v>
      </c>
      <c r="AE10" s="46">
        <f t="shared" si="10"/>
        <v>3092</v>
      </c>
      <c r="AF10" s="46">
        <f t="shared" si="11"/>
        <v>3044</v>
      </c>
      <c r="AG10" s="46">
        <f t="shared" si="12"/>
        <v>3075</v>
      </c>
      <c r="AH10" s="43">
        <f t="shared" si="13"/>
        <v>3123</v>
      </c>
      <c r="AI10" s="46">
        <f t="shared" si="14"/>
        <v>3253</v>
      </c>
      <c r="AJ10" s="46">
        <f t="shared" si="15"/>
        <v>3275</v>
      </c>
      <c r="AK10" s="46">
        <f t="shared" si="32"/>
        <v>3419</v>
      </c>
      <c r="AL10" s="43">
        <f t="shared" si="16"/>
        <v>3711</v>
      </c>
      <c r="AM10" s="46">
        <f t="shared" si="17"/>
        <v>3842</v>
      </c>
      <c r="AN10" s="46">
        <f t="shared" si="18"/>
        <v>3821</v>
      </c>
      <c r="AO10" s="46">
        <f t="shared" si="19"/>
        <v>3797</v>
      </c>
      <c r="AP10" s="46">
        <f t="shared" si="20"/>
        <v>3810</v>
      </c>
      <c r="AQ10" s="46">
        <f t="shared" si="21"/>
        <v>3924</v>
      </c>
      <c r="AR10" s="46">
        <f t="shared" si="22"/>
        <v>4313</v>
      </c>
      <c r="AS10" s="46">
        <f t="shared" si="23"/>
        <v>4429</v>
      </c>
      <c r="AT10" s="46">
        <f t="shared" si="24"/>
        <v>4665</v>
      </c>
      <c r="AU10" s="46">
        <f t="shared" si="25"/>
        <v>4169</v>
      </c>
      <c r="AV10" s="46">
        <f t="shared" si="26"/>
        <v>4276</v>
      </c>
      <c r="AW10" s="46">
        <f t="shared" si="27"/>
        <v>4238</v>
      </c>
      <c r="AX10" s="46">
        <v>0</v>
      </c>
      <c r="AY10" s="46">
        <f t="shared" si="28"/>
        <v>8248</v>
      </c>
      <c r="AZ10" s="46">
        <f t="shared" si="29"/>
        <v>4003</v>
      </c>
      <c r="BA10" s="46">
        <f t="shared" si="30"/>
        <v>4091</v>
      </c>
      <c r="BB10" s="43">
        <f t="shared" si="31"/>
        <v>4149</v>
      </c>
    </row>
    <row r="11" spans="2:61" ht="12" customHeight="1" x14ac:dyDescent="0.2">
      <c r="B11" s="45"/>
      <c r="C11" s="62" t="s">
        <v>177</v>
      </c>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D11" s="43">
        <f t="shared" si="9"/>
        <v>0</v>
      </c>
      <c r="AE11" s="46">
        <f t="shared" si="10"/>
        <v>0</v>
      </c>
      <c r="AF11" s="46">
        <f t="shared" si="11"/>
        <v>0</v>
      </c>
      <c r="AG11" s="46">
        <f t="shared" si="12"/>
        <v>0</v>
      </c>
      <c r="AH11" s="43">
        <f t="shared" si="13"/>
        <v>0</v>
      </c>
      <c r="AI11" s="46">
        <f t="shared" si="14"/>
        <v>0</v>
      </c>
      <c r="AJ11" s="46">
        <f t="shared" si="15"/>
        <v>0</v>
      </c>
      <c r="AK11" s="46">
        <f t="shared" si="32"/>
        <v>0</v>
      </c>
      <c r="AL11" s="43">
        <f t="shared" si="16"/>
        <v>0</v>
      </c>
      <c r="AM11" s="46">
        <f t="shared" si="17"/>
        <v>0</v>
      </c>
      <c r="AN11" s="46">
        <f t="shared" si="18"/>
        <v>0</v>
      </c>
      <c r="AO11" s="46">
        <f t="shared" si="19"/>
        <v>0</v>
      </c>
      <c r="AP11" s="46">
        <f t="shared" si="20"/>
        <v>0</v>
      </c>
      <c r="AQ11" s="46">
        <f t="shared" si="21"/>
        <v>0</v>
      </c>
      <c r="AR11" s="46">
        <f t="shared" si="22"/>
        <v>0</v>
      </c>
      <c r="AS11" s="46">
        <f t="shared" si="23"/>
        <v>0</v>
      </c>
      <c r="AT11" s="46">
        <f t="shared" si="24"/>
        <v>0</v>
      </c>
      <c r="AU11" s="46">
        <f t="shared" si="25"/>
        <v>0</v>
      </c>
      <c r="AV11" s="46">
        <f t="shared" si="26"/>
        <v>0</v>
      </c>
      <c r="AW11" s="46">
        <f t="shared" si="27"/>
        <v>0</v>
      </c>
      <c r="AX11" s="46"/>
      <c r="AY11" s="46">
        <f t="shared" si="28"/>
        <v>0</v>
      </c>
      <c r="AZ11" s="46">
        <f t="shared" si="29"/>
        <v>0</v>
      </c>
      <c r="BA11" s="46">
        <f t="shared" si="30"/>
        <v>0</v>
      </c>
      <c r="BB11" s="43">
        <f t="shared" si="31"/>
        <v>0</v>
      </c>
    </row>
    <row r="12" spans="2:61" ht="12" customHeight="1" x14ac:dyDescent="0.2">
      <c r="B12" s="45"/>
      <c r="C12" s="62" t="s">
        <v>218</v>
      </c>
      <c r="D12" s="46"/>
      <c r="E12" s="46">
        <v>110</v>
      </c>
      <c r="F12" s="46">
        <v>96</v>
      </c>
      <c r="G12" s="46">
        <v>-105</v>
      </c>
      <c r="H12" s="46">
        <v>0</v>
      </c>
      <c r="I12" s="46">
        <v>-50</v>
      </c>
      <c r="J12" s="46">
        <v>-50</v>
      </c>
      <c r="K12" s="46">
        <v>-1861</v>
      </c>
      <c r="L12" s="46">
        <v>0</v>
      </c>
      <c r="M12" s="46">
        <v>0</v>
      </c>
      <c r="N12" s="46">
        <v>0</v>
      </c>
      <c r="O12" s="46">
        <v>0</v>
      </c>
      <c r="P12" s="46">
        <v>0</v>
      </c>
      <c r="Q12" s="46">
        <v>0</v>
      </c>
      <c r="R12" s="46">
        <v>0</v>
      </c>
      <c r="S12" s="46">
        <v>0</v>
      </c>
      <c r="T12" s="46"/>
      <c r="U12" s="46">
        <v>0</v>
      </c>
      <c r="V12" s="46"/>
      <c r="W12" s="46">
        <v>0</v>
      </c>
      <c r="X12" s="46"/>
      <c r="Y12" s="46"/>
      <c r="Z12" s="46"/>
      <c r="AA12" s="46">
        <v>59</v>
      </c>
      <c r="AB12" s="46">
        <v>0</v>
      </c>
      <c r="AD12" s="43">
        <f t="shared" si="9"/>
        <v>0</v>
      </c>
      <c r="AE12" s="46">
        <f t="shared" si="10"/>
        <v>110</v>
      </c>
      <c r="AF12" s="46">
        <f t="shared" si="11"/>
        <v>-14</v>
      </c>
      <c r="AG12" s="46">
        <f t="shared" si="12"/>
        <v>-201</v>
      </c>
      <c r="AH12" s="43">
        <f t="shared" si="13"/>
        <v>0</v>
      </c>
      <c r="AI12" s="46">
        <f t="shared" si="14"/>
        <v>-50</v>
      </c>
      <c r="AJ12" s="46">
        <f t="shared" si="15"/>
        <v>0</v>
      </c>
      <c r="AK12" s="46">
        <f t="shared" si="32"/>
        <v>-1811</v>
      </c>
      <c r="AL12" s="43">
        <f t="shared" si="16"/>
        <v>0</v>
      </c>
      <c r="AM12" s="46">
        <f t="shared" si="17"/>
        <v>0</v>
      </c>
      <c r="AN12" s="46">
        <f t="shared" si="18"/>
        <v>0</v>
      </c>
      <c r="AO12" s="46">
        <f t="shared" si="19"/>
        <v>0</v>
      </c>
      <c r="AP12" s="46">
        <f t="shared" si="20"/>
        <v>0</v>
      </c>
      <c r="AQ12" s="46">
        <f t="shared" si="21"/>
        <v>0</v>
      </c>
      <c r="AR12" s="46">
        <f t="shared" si="22"/>
        <v>0</v>
      </c>
      <c r="AS12" s="46">
        <f t="shared" si="23"/>
        <v>0</v>
      </c>
      <c r="AT12" s="46">
        <f t="shared" si="24"/>
        <v>0</v>
      </c>
      <c r="AU12" s="46">
        <f t="shared" si="25"/>
        <v>0</v>
      </c>
      <c r="AV12" s="46">
        <f t="shared" si="26"/>
        <v>0</v>
      </c>
      <c r="AW12" s="46">
        <f t="shared" si="27"/>
        <v>0</v>
      </c>
      <c r="AX12" s="46">
        <v>0</v>
      </c>
      <c r="AY12" s="46">
        <f t="shared" si="28"/>
        <v>0</v>
      </c>
      <c r="AZ12" s="46">
        <f t="shared" si="29"/>
        <v>0</v>
      </c>
      <c r="BA12" s="46">
        <f t="shared" si="30"/>
        <v>59</v>
      </c>
      <c r="BB12" s="43">
        <f t="shared" si="31"/>
        <v>0</v>
      </c>
    </row>
    <row r="13" spans="2:61" ht="12" customHeight="1" x14ac:dyDescent="0.2">
      <c r="B13" s="45"/>
      <c r="C13" s="62" t="s">
        <v>219</v>
      </c>
      <c r="D13" s="46">
        <v>-50</v>
      </c>
      <c r="E13" s="46">
        <v>-215</v>
      </c>
      <c r="F13" s="46">
        <v>-285</v>
      </c>
      <c r="G13" s="46">
        <v>-272</v>
      </c>
      <c r="H13" s="46">
        <v>-44</v>
      </c>
      <c r="I13" s="46">
        <v>-225</v>
      </c>
      <c r="J13" s="46">
        <v>-280</v>
      </c>
      <c r="K13" s="46">
        <v>1410</v>
      </c>
      <c r="L13" s="46">
        <v>-27</v>
      </c>
      <c r="M13" s="46">
        <v>-105</v>
      </c>
      <c r="N13" s="46">
        <v>-114</v>
      </c>
      <c r="O13" s="46">
        <v>-118</v>
      </c>
      <c r="P13" s="46">
        <v>0</v>
      </c>
      <c r="Q13" s="46">
        <v>-2</v>
      </c>
      <c r="R13" s="46">
        <v>-128</v>
      </c>
      <c r="S13" s="46">
        <v>-155</v>
      </c>
      <c r="T13" s="46">
        <v>-81</v>
      </c>
      <c r="U13" s="46">
        <v>-218</v>
      </c>
      <c r="V13" s="46">
        <v>-222</v>
      </c>
      <c r="W13" s="46">
        <v>-274</v>
      </c>
      <c r="X13" s="46">
        <v>-61</v>
      </c>
      <c r="Y13" s="46">
        <v>-62</v>
      </c>
      <c r="Z13" s="46">
        <v>-1318</v>
      </c>
      <c r="AA13" s="46">
        <v>-1501</v>
      </c>
      <c r="AB13" s="46">
        <v>-32</v>
      </c>
      <c r="AD13" s="43">
        <f t="shared" si="9"/>
        <v>-50</v>
      </c>
      <c r="AE13" s="46">
        <f t="shared" si="10"/>
        <v>-165</v>
      </c>
      <c r="AF13" s="46">
        <f t="shared" si="11"/>
        <v>-70</v>
      </c>
      <c r="AG13" s="46">
        <f t="shared" si="12"/>
        <v>13</v>
      </c>
      <c r="AH13" s="43">
        <f t="shared" si="13"/>
        <v>-44</v>
      </c>
      <c r="AI13" s="46">
        <f t="shared" si="14"/>
        <v>-181</v>
      </c>
      <c r="AJ13" s="46">
        <f t="shared" si="15"/>
        <v>-55</v>
      </c>
      <c r="AK13" s="46">
        <f t="shared" si="32"/>
        <v>1690</v>
      </c>
      <c r="AL13" s="43">
        <f t="shared" si="16"/>
        <v>-27</v>
      </c>
      <c r="AM13" s="46">
        <f t="shared" si="17"/>
        <v>-78</v>
      </c>
      <c r="AN13" s="46">
        <f t="shared" si="18"/>
        <v>-9</v>
      </c>
      <c r="AO13" s="46">
        <f t="shared" si="19"/>
        <v>-4</v>
      </c>
      <c r="AP13" s="46">
        <f t="shared" si="20"/>
        <v>0</v>
      </c>
      <c r="AQ13" s="46">
        <f t="shared" si="21"/>
        <v>-2</v>
      </c>
      <c r="AR13" s="46">
        <f t="shared" si="22"/>
        <v>-126</v>
      </c>
      <c r="AS13" s="46">
        <f t="shared" si="23"/>
        <v>-27</v>
      </c>
      <c r="AT13" s="46">
        <f t="shared" si="24"/>
        <v>-81</v>
      </c>
      <c r="AU13" s="46">
        <f t="shared" si="25"/>
        <v>-137</v>
      </c>
      <c r="AV13" s="46">
        <f t="shared" si="26"/>
        <v>-4</v>
      </c>
      <c r="AW13" s="46">
        <f t="shared" si="27"/>
        <v>-52</v>
      </c>
      <c r="AX13" s="46">
        <v>-61</v>
      </c>
      <c r="AY13" s="46">
        <f t="shared" si="28"/>
        <v>-1</v>
      </c>
      <c r="AZ13" s="46">
        <f t="shared" si="29"/>
        <v>-1256</v>
      </c>
      <c r="BA13" s="46">
        <f t="shared" si="30"/>
        <v>-183</v>
      </c>
      <c r="BB13" s="43">
        <f t="shared" si="31"/>
        <v>-32</v>
      </c>
    </row>
    <row r="14" spans="2:61" ht="12" customHeight="1" x14ac:dyDescent="0.2">
      <c r="B14" s="45"/>
      <c r="C14" s="62" t="s">
        <v>220</v>
      </c>
      <c r="D14" s="46"/>
      <c r="E14" s="46">
        <v>0</v>
      </c>
      <c r="F14" s="46"/>
      <c r="G14" s="46">
        <v>-65</v>
      </c>
      <c r="H14" s="46">
        <v>0</v>
      </c>
      <c r="I14" s="46">
        <v>0</v>
      </c>
      <c r="J14" s="46">
        <v>0</v>
      </c>
      <c r="K14" s="46">
        <v>-110</v>
      </c>
      <c r="L14" s="46">
        <v>0</v>
      </c>
      <c r="M14" s="46">
        <v>0</v>
      </c>
      <c r="N14" s="46">
        <v>0</v>
      </c>
      <c r="O14" s="46">
        <v>0</v>
      </c>
      <c r="P14" s="46">
        <v>0</v>
      </c>
      <c r="Q14" s="46">
        <v>0</v>
      </c>
      <c r="R14" s="46">
        <v>0</v>
      </c>
      <c r="S14" s="46">
        <v>0</v>
      </c>
      <c r="T14" s="46"/>
      <c r="U14" s="46">
        <v>0</v>
      </c>
      <c r="V14" s="46">
        <v>0</v>
      </c>
      <c r="W14" s="46">
        <v>0</v>
      </c>
      <c r="X14" s="46">
        <v>0</v>
      </c>
      <c r="Y14" s="46">
        <v>0</v>
      </c>
      <c r="Z14" s="46">
        <v>0</v>
      </c>
      <c r="AA14" s="46">
        <v>0</v>
      </c>
      <c r="AB14" s="46">
        <v>0</v>
      </c>
      <c r="AD14" s="43">
        <f t="shared" si="9"/>
        <v>0</v>
      </c>
      <c r="AE14" s="46">
        <f t="shared" si="10"/>
        <v>0</v>
      </c>
      <c r="AF14" s="46">
        <f t="shared" si="11"/>
        <v>0</v>
      </c>
      <c r="AG14" s="46">
        <f t="shared" si="12"/>
        <v>-65</v>
      </c>
      <c r="AH14" s="43">
        <f t="shared" si="13"/>
        <v>0</v>
      </c>
      <c r="AI14" s="46">
        <f t="shared" si="14"/>
        <v>0</v>
      </c>
      <c r="AJ14" s="46">
        <f t="shared" si="15"/>
        <v>0</v>
      </c>
      <c r="AK14" s="46">
        <f t="shared" si="32"/>
        <v>-110</v>
      </c>
      <c r="AL14" s="43">
        <f t="shared" si="16"/>
        <v>0</v>
      </c>
      <c r="AM14" s="46">
        <f t="shared" si="17"/>
        <v>0</v>
      </c>
      <c r="AN14" s="46">
        <f t="shared" si="18"/>
        <v>0</v>
      </c>
      <c r="AO14" s="46">
        <f t="shared" si="19"/>
        <v>0</v>
      </c>
      <c r="AP14" s="46">
        <f t="shared" si="20"/>
        <v>0</v>
      </c>
      <c r="AQ14" s="46">
        <f t="shared" si="21"/>
        <v>0</v>
      </c>
      <c r="AR14" s="46">
        <f t="shared" si="22"/>
        <v>0</v>
      </c>
      <c r="AS14" s="46">
        <f t="shared" si="23"/>
        <v>0</v>
      </c>
      <c r="AT14" s="46">
        <f t="shared" si="24"/>
        <v>0</v>
      </c>
      <c r="AU14" s="46">
        <f t="shared" si="25"/>
        <v>0</v>
      </c>
      <c r="AV14" s="46">
        <f t="shared" si="26"/>
        <v>0</v>
      </c>
      <c r="AW14" s="46">
        <f t="shared" si="27"/>
        <v>0</v>
      </c>
      <c r="AX14" s="46">
        <v>0</v>
      </c>
      <c r="AY14" s="46">
        <f t="shared" si="28"/>
        <v>0</v>
      </c>
      <c r="AZ14" s="46">
        <f t="shared" si="29"/>
        <v>0</v>
      </c>
      <c r="BA14" s="46">
        <f t="shared" si="30"/>
        <v>0</v>
      </c>
      <c r="BB14" s="43">
        <f t="shared" si="31"/>
        <v>0</v>
      </c>
    </row>
    <row r="15" spans="2:61" ht="12" customHeight="1" x14ac:dyDescent="0.2">
      <c r="B15" s="45"/>
      <c r="C15" s="62" t="s">
        <v>221</v>
      </c>
      <c r="D15" s="46"/>
      <c r="E15" s="46">
        <v>0</v>
      </c>
      <c r="F15" s="46"/>
      <c r="G15" s="46">
        <v>-40</v>
      </c>
      <c r="H15" s="46">
        <v>0</v>
      </c>
      <c r="I15" s="46">
        <v>0</v>
      </c>
      <c r="J15" s="46">
        <v>0</v>
      </c>
      <c r="K15" s="46">
        <v>-105</v>
      </c>
      <c r="L15" s="46">
        <v>0</v>
      </c>
      <c r="M15" s="46">
        <v>0</v>
      </c>
      <c r="N15" s="46">
        <v>0</v>
      </c>
      <c r="O15" s="46">
        <v>81</v>
      </c>
      <c r="P15" s="46">
        <v>0</v>
      </c>
      <c r="Q15" s="46">
        <v>0</v>
      </c>
      <c r="R15" s="46">
        <v>0</v>
      </c>
      <c r="S15" s="46">
        <v>-35</v>
      </c>
      <c r="T15" s="46">
        <v>0</v>
      </c>
      <c r="U15" s="46">
        <v>0</v>
      </c>
      <c r="V15" s="46">
        <v>0</v>
      </c>
      <c r="W15" s="46">
        <v>-165</v>
      </c>
      <c r="X15" s="46">
        <v>0</v>
      </c>
      <c r="Y15" s="46">
        <v>0</v>
      </c>
      <c r="Z15" s="46">
        <v>0</v>
      </c>
      <c r="AA15" s="46">
        <v>-4</v>
      </c>
      <c r="AB15" s="46">
        <v>0</v>
      </c>
      <c r="AD15" s="43">
        <f t="shared" si="9"/>
        <v>0</v>
      </c>
      <c r="AE15" s="46">
        <f t="shared" si="10"/>
        <v>0</v>
      </c>
      <c r="AF15" s="46">
        <f t="shared" si="11"/>
        <v>0</v>
      </c>
      <c r="AG15" s="46">
        <f t="shared" si="12"/>
        <v>-40</v>
      </c>
      <c r="AH15" s="43">
        <f t="shared" si="13"/>
        <v>0</v>
      </c>
      <c r="AI15" s="46">
        <f t="shared" si="14"/>
        <v>0</v>
      </c>
      <c r="AJ15" s="46">
        <f t="shared" si="15"/>
        <v>0</v>
      </c>
      <c r="AK15" s="46">
        <f t="shared" si="32"/>
        <v>-105</v>
      </c>
      <c r="AL15" s="43">
        <f t="shared" si="16"/>
        <v>0</v>
      </c>
      <c r="AM15" s="46">
        <f t="shared" si="17"/>
        <v>0</v>
      </c>
      <c r="AN15" s="46">
        <f t="shared" si="18"/>
        <v>0</v>
      </c>
      <c r="AO15" s="46">
        <f t="shared" si="19"/>
        <v>81</v>
      </c>
      <c r="AP15" s="46">
        <f t="shared" si="20"/>
        <v>0</v>
      </c>
      <c r="AQ15" s="46">
        <f t="shared" si="21"/>
        <v>0</v>
      </c>
      <c r="AR15" s="46">
        <f t="shared" si="22"/>
        <v>0</v>
      </c>
      <c r="AS15" s="46">
        <f t="shared" si="23"/>
        <v>-35</v>
      </c>
      <c r="AT15" s="46">
        <f t="shared" si="24"/>
        <v>0</v>
      </c>
      <c r="AU15" s="46">
        <f t="shared" si="25"/>
        <v>0</v>
      </c>
      <c r="AV15" s="46">
        <f t="shared" si="26"/>
        <v>0</v>
      </c>
      <c r="AW15" s="46">
        <f t="shared" si="27"/>
        <v>-165</v>
      </c>
      <c r="AX15" s="46">
        <v>0</v>
      </c>
      <c r="AY15" s="46">
        <f t="shared" si="28"/>
        <v>0</v>
      </c>
      <c r="AZ15" s="46">
        <f t="shared" si="29"/>
        <v>0</v>
      </c>
      <c r="BA15" s="46">
        <f t="shared" si="30"/>
        <v>-4</v>
      </c>
      <c r="BB15" s="43">
        <f t="shared" si="31"/>
        <v>0</v>
      </c>
    </row>
    <row r="16" spans="2:61" ht="12" customHeight="1" x14ac:dyDescent="0.2">
      <c r="B16" s="45"/>
      <c r="C16" s="62" t="s">
        <v>222</v>
      </c>
      <c r="D16" s="46">
        <v>3</v>
      </c>
      <c r="E16" s="46">
        <v>-66</v>
      </c>
      <c r="F16" s="46">
        <v>-96</v>
      </c>
      <c r="G16" s="46">
        <v>-67</v>
      </c>
      <c r="H16" s="46">
        <v>-175</v>
      </c>
      <c r="I16" s="46">
        <v>-72</v>
      </c>
      <c r="J16" s="46">
        <v>-51</v>
      </c>
      <c r="K16" s="46">
        <v>-159</v>
      </c>
      <c r="L16" s="46">
        <v>-93</v>
      </c>
      <c r="M16" s="46">
        <v>322</v>
      </c>
      <c r="N16" s="46">
        <v>278</v>
      </c>
      <c r="O16" s="46">
        <v>602</v>
      </c>
      <c r="P16" s="46">
        <v>-241</v>
      </c>
      <c r="Q16" s="46">
        <v>-109</v>
      </c>
      <c r="R16" s="46">
        <v>-104</v>
      </c>
      <c r="S16" s="46">
        <v>332</v>
      </c>
      <c r="T16" s="46">
        <v>-62</v>
      </c>
      <c r="U16" s="46">
        <v>7</v>
      </c>
      <c r="V16" s="46">
        <v>-111</v>
      </c>
      <c r="W16" s="46">
        <v>-414</v>
      </c>
      <c r="X16" s="46">
        <v>-85</v>
      </c>
      <c r="Y16" s="46">
        <v>-65</v>
      </c>
      <c r="Z16" s="46">
        <v>-233</v>
      </c>
      <c r="AA16" s="46">
        <v>70</v>
      </c>
      <c r="AB16" s="46">
        <v>-56</v>
      </c>
      <c r="AD16" s="43">
        <f t="shared" si="9"/>
        <v>3</v>
      </c>
      <c r="AE16" s="46">
        <f t="shared" si="10"/>
        <v>-69</v>
      </c>
      <c r="AF16" s="46">
        <f t="shared" si="11"/>
        <v>-30</v>
      </c>
      <c r="AG16" s="46">
        <f t="shared" si="12"/>
        <v>29</v>
      </c>
      <c r="AH16" s="43">
        <f t="shared" si="13"/>
        <v>-175</v>
      </c>
      <c r="AI16" s="46">
        <f t="shared" si="14"/>
        <v>103</v>
      </c>
      <c r="AJ16" s="46">
        <f t="shared" si="15"/>
        <v>21</v>
      </c>
      <c r="AK16" s="46">
        <f t="shared" si="32"/>
        <v>-108</v>
      </c>
      <c r="AL16" s="43">
        <f t="shared" si="16"/>
        <v>-93</v>
      </c>
      <c r="AM16" s="46">
        <f t="shared" si="17"/>
        <v>415</v>
      </c>
      <c r="AN16" s="46">
        <f t="shared" si="18"/>
        <v>-44</v>
      </c>
      <c r="AO16" s="46">
        <f t="shared" si="19"/>
        <v>324</v>
      </c>
      <c r="AP16" s="46">
        <f t="shared" si="20"/>
        <v>-241</v>
      </c>
      <c r="AQ16" s="46">
        <f t="shared" si="21"/>
        <v>132</v>
      </c>
      <c r="AR16" s="46">
        <f t="shared" si="22"/>
        <v>5</v>
      </c>
      <c r="AS16" s="46">
        <f t="shared" si="23"/>
        <v>436</v>
      </c>
      <c r="AT16" s="46">
        <f t="shared" si="24"/>
        <v>-62</v>
      </c>
      <c r="AU16" s="46">
        <f t="shared" si="25"/>
        <v>69</v>
      </c>
      <c r="AV16" s="46">
        <f t="shared" si="26"/>
        <v>-118</v>
      </c>
      <c r="AW16" s="46">
        <f t="shared" si="27"/>
        <v>-303</v>
      </c>
      <c r="AX16" s="46">
        <v>-85</v>
      </c>
      <c r="AY16" s="46">
        <f t="shared" si="28"/>
        <v>20</v>
      </c>
      <c r="AZ16" s="46">
        <f t="shared" si="29"/>
        <v>-168</v>
      </c>
      <c r="BA16" s="46">
        <f t="shared" si="30"/>
        <v>303</v>
      </c>
      <c r="BB16" s="43">
        <f t="shared" si="31"/>
        <v>-56</v>
      </c>
    </row>
    <row r="17" spans="2:54" ht="12" customHeight="1" x14ac:dyDescent="0.2">
      <c r="B17" s="45"/>
      <c r="C17" s="62" t="s">
        <v>223</v>
      </c>
      <c r="D17" s="46">
        <v>449</v>
      </c>
      <c r="E17" s="46">
        <v>876</v>
      </c>
      <c r="F17" s="46">
        <v>1259</v>
      </c>
      <c r="G17" s="46">
        <v>1659</v>
      </c>
      <c r="H17" s="46">
        <v>426</v>
      </c>
      <c r="I17" s="46">
        <v>834</v>
      </c>
      <c r="J17" s="46">
        <v>1249</v>
      </c>
      <c r="K17" s="46">
        <v>1600</v>
      </c>
      <c r="L17" s="46">
        <v>390</v>
      </c>
      <c r="M17" s="46">
        <v>596</v>
      </c>
      <c r="N17" s="46">
        <v>773</v>
      </c>
      <c r="O17" s="46">
        <v>926</v>
      </c>
      <c r="P17" s="46">
        <v>167</v>
      </c>
      <c r="Q17" s="46">
        <v>364</v>
      </c>
      <c r="R17" s="46">
        <v>616</v>
      </c>
      <c r="S17" s="46">
        <v>1209</v>
      </c>
      <c r="T17" s="46">
        <v>1149</v>
      </c>
      <c r="U17" s="46">
        <v>3124</v>
      </c>
      <c r="V17" s="46">
        <v>5016</v>
      </c>
      <c r="W17" s="46">
        <v>6941</v>
      </c>
      <c r="X17" s="46">
        <v>1154</v>
      </c>
      <c r="Y17" s="46">
        <v>2325</v>
      </c>
      <c r="Z17" s="46">
        <v>3816</v>
      </c>
      <c r="AA17" s="46">
        <v>4901</v>
      </c>
      <c r="AB17" s="46">
        <v>631</v>
      </c>
      <c r="AD17" s="43">
        <f t="shared" si="9"/>
        <v>449</v>
      </c>
      <c r="AE17" s="46">
        <f t="shared" si="10"/>
        <v>427</v>
      </c>
      <c r="AF17" s="46">
        <f t="shared" si="11"/>
        <v>383</v>
      </c>
      <c r="AG17" s="46">
        <f t="shared" si="12"/>
        <v>400</v>
      </c>
      <c r="AH17" s="43">
        <f t="shared" si="13"/>
        <v>426</v>
      </c>
      <c r="AI17" s="46">
        <f t="shared" si="14"/>
        <v>408</v>
      </c>
      <c r="AJ17" s="46">
        <f t="shared" si="15"/>
        <v>415</v>
      </c>
      <c r="AK17" s="46">
        <f t="shared" si="32"/>
        <v>351</v>
      </c>
      <c r="AL17" s="43">
        <f t="shared" si="16"/>
        <v>390</v>
      </c>
      <c r="AM17" s="46">
        <f t="shared" si="17"/>
        <v>206</v>
      </c>
      <c r="AN17" s="46">
        <f t="shared" si="18"/>
        <v>177</v>
      </c>
      <c r="AO17" s="46">
        <f t="shared" si="19"/>
        <v>153</v>
      </c>
      <c r="AP17" s="46">
        <f t="shared" si="20"/>
        <v>167</v>
      </c>
      <c r="AQ17" s="46">
        <f t="shared" si="21"/>
        <v>197</v>
      </c>
      <c r="AR17" s="46">
        <f t="shared" si="22"/>
        <v>252</v>
      </c>
      <c r="AS17" s="46">
        <f t="shared" si="23"/>
        <v>593</v>
      </c>
      <c r="AT17" s="46">
        <f t="shared" si="24"/>
        <v>1149</v>
      </c>
      <c r="AU17" s="46">
        <f t="shared" si="25"/>
        <v>1975</v>
      </c>
      <c r="AV17" s="46">
        <f t="shared" si="26"/>
        <v>1892</v>
      </c>
      <c r="AW17" s="46">
        <f t="shared" si="27"/>
        <v>1925</v>
      </c>
      <c r="AX17" s="46">
        <v>1154</v>
      </c>
      <c r="AY17" s="46">
        <f t="shared" si="28"/>
        <v>1171</v>
      </c>
      <c r="AZ17" s="46">
        <f t="shared" si="29"/>
        <v>1491</v>
      </c>
      <c r="BA17" s="46">
        <f t="shared" si="30"/>
        <v>1085</v>
      </c>
      <c r="BB17" s="43">
        <f t="shared" si="31"/>
        <v>631</v>
      </c>
    </row>
    <row r="18" spans="2:54" ht="12" customHeight="1" x14ac:dyDescent="0.2">
      <c r="B18" s="45"/>
      <c r="C18" s="62" t="s">
        <v>224</v>
      </c>
      <c r="D18" s="46">
        <v>0</v>
      </c>
      <c r="E18" s="46">
        <v>0</v>
      </c>
      <c r="F18" s="46">
        <v>0</v>
      </c>
      <c r="G18" s="46">
        <v>0</v>
      </c>
      <c r="H18" s="46">
        <v>0</v>
      </c>
      <c r="I18" s="46">
        <v>0</v>
      </c>
      <c r="J18" s="46">
        <v>0</v>
      </c>
      <c r="K18" s="46"/>
      <c r="L18" s="46">
        <v>0</v>
      </c>
      <c r="M18" s="46"/>
      <c r="N18" s="46">
        <v>0</v>
      </c>
      <c r="O18" s="46"/>
      <c r="P18" s="46">
        <v>0</v>
      </c>
      <c r="Q18" s="46"/>
      <c r="R18" s="46">
        <v>0</v>
      </c>
      <c r="S18" s="46">
        <v>0</v>
      </c>
      <c r="T18" s="46"/>
      <c r="U18" s="46"/>
      <c r="V18" s="46"/>
      <c r="W18" s="46"/>
      <c r="X18" s="46"/>
      <c r="Y18" s="46"/>
      <c r="Z18" s="46"/>
      <c r="AA18" s="46"/>
      <c r="AB18" s="46"/>
      <c r="AD18" s="43">
        <f t="shared" si="9"/>
        <v>0</v>
      </c>
      <c r="AE18" s="46">
        <f t="shared" si="10"/>
        <v>0</v>
      </c>
      <c r="AF18" s="46">
        <f t="shared" si="11"/>
        <v>0</v>
      </c>
      <c r="AG18" s="46">
        <f t="shared" si="12"/>
        <v>0</v>
      </c>
      <c r="AH18" s="43">
        <f t="shared" si="13"/>
        <v>0</v>
      </c>
      <c r="AI18" s="46">
        <f t="shared" si="14"/>
        <v>0</v>
      </c>
      <c r="AJ18" s="46">
        <f t="shared" si="15"/>
        <v>0</v>
      </c>
      <c r="AK18" s="46">
        <f t="shared" si="32"/>
        <v>0</v>
      </c>
      <c r="AL18" s="43">
        <f t="shared" si="16"/>
        <v>0</v>
      </c>
      <c r="AM18" s="46">
        <f t="shared" si="17"/>
        <v>0</v>
      </c>
      <c r="AN18" s="46">
        <f t="shared" si="18"/>
        <v>0</v>
      </c>
      <c r="AO18" s="46">
        <f t="shared" si="19"/>
        <v>0</v>
      </c>
      <c r="AP18" s="46">
        <f t="shared" si="20"/>
        <v>0</v>
      </c>
      <c r="AQ18" s="46">
        <f t="shared" si="21"/>
        <v>0</v>
      </c>
      <c r="AR18" s="46">
        <f t="shared" si="22"/>
        <v>0</v>
      </c>
      <c r="AS18" s="46">
        <f t="shared" si="23"/>
        <v>0</v>
      </c>
      <c r="AT18" s="46">
        <f t="shared" si="24"/>
        <v>0</v>
      </c>
      <c r="AU18" s="46">
        <f t="shared" si="25"/>
        <v>0</v>
      </c>
      <c r="AV18" s="46">
        <f t="shared" si="26"/>
        <v>0</v>
      </c>
      <c r="AW18" s="46">
        <f t="shared" si="27"/>
        <v>0</v>
      </c>
      <c r="AX18" s="46"/>
      <c r="AY18" s="46">
        <f t="shared" si="28"/>
        <v>0</v>
      </c>
      <c r="AZ18" s="46">
        <f t="shared" si="29"/>
        <v>0</v>
      </c>
      <c r="BA18" s="46">
        <f t="shared" si="30"/>
        <v>0</v>
      </c>
      <c r="BB18" s="43">
        <f t="shared" si="31"/>
        <v>0</v>
      </c>
    </row>
    <row r="19" spans="2:54" ht="12" customHeight="1" x14ac:dyDescent="0.2">
      <c r="B19" s="45"/>
      <c r="C19" s="62" t="s">
        <v>121</v>
      </c>
      <c r="D19" s="46"/>
      <c r="E19" s="46">
        <v>0</v>
      </c>
      <c r="F19" s="46"/>
      <c r="G19" s="46">
        <v>0</v>
      </c>
      <c r="H19" s="46"/>
      <c r="I19" s="46">
        <v>0</v>
      </c>
      <c r="J19" s="46"/>
      <c r="K19" s="46"/>
      <c r="L19" s="46"/>
      <c r="M19" s="46"/>
      <c r="N19" s="46"/>
      <c r="O19" s="46"/>
      <c r="P19" s="46"/>
      <c r="Q19" s="46"/>
      <c r="R19" s="46"/>
      <c r="S19" s="46"/>
      <c r="T19" s="46"/>
      <c r="U19" s="46"/>
      <c r="V19" s="46"/>
      <c r="W19" s="46"/>
      <c r="X19" s="46">
        <v>0</v>
      </c>
      <c r="Y19" s="46"/>
      <c r="Z19" s="46">
        <v>0</v>
      </c>
      <c r="AA19" s="46"/>
      <c r="AB19" s="46"/>
      <c r="AD19" s="43">
        <f t="shared" si="9"/>
        <v>0</v>
      </c>
      <c r="AE19" s="46">
        <f t="shared" si="10"/>
        <v>0</v>
      </c>
      <c r="AF19" s="46">
        <f t="shared" si="11"/>
        <v>0</v>
      </c>
      <c r="AG19" s="46">
        <f t="shared" si="12"/>
        <v>0</v>
      </c>
      <c r="AH19" s="43">
        <f t="shared" si="13"/>
        <v>0</v>
      </c>
      <c r="AI19" s="46">
        <f t="shared" si="14"/>
        <v>0</v>
      </c>
      <c r="AJ19" s="46">
        <f t="shared" si="15"/>
        <v>0</v>
      </c>
      <c r="AK19" s="46">
        <f t="shared" si="32"/>
        <v>0</v>
      </c>
      <c r="AL19" s="43">
        <f t="shared" si="16"/>
        <v>0</v>
      </c>
      <c r="AM19" s="46">
        <f t="shared" si="17"/>
        <v>0</v>
      </c>
      <c r="AN19" s="46">
        <f t="shared" si="18"/>
        <v>0</v>
      </c>
      <c r="AO19" s="46">
        <f t="shared" si="19"/>
        <v>0</v>
      </c>
      <c r="AP19" s="46">
        <f t="shared" si="20"/>
        <v>0</v>
      </c>
      <c r="AQ19" s="46">
        <f t="shared" si="21"/>
        <v>0</v>
      </c>
      <c r="AR19" s="46">
        <f t="shared" si="22"/>
        <v>0</v>
      </c>
      <c r="AS19" s="46">
        <f t="shared" si="23"/>
        <v>0</v>
      </c>
      <c r="AT19" s="46">
        <f t="shared" si="24"/>
        <v>0</v>
      </c>
      <c r="AU19" s="46">
        <f t="shared" si="25"/>
        <v>0</v>
      </c>
      <c r="AV19" s="46">
        <f t="shared" si="26"/>
        <v>0</v>
      </c>
      <c r="AW19" s="46">
        <f t="shared" si="27"/>
        <v>0</v>
      </c>
      <c r="AX19" s="46"/>
      <c r="AY19" s="46">
        <f t="shared" si="28"/>
        <v>0</v>
      </c>
      <c r="AZ19" s="46">
        <f t="shared" si="29"/>
        <v>0</v>
      </c>
      <c r="BA19" s="46">
        <f t="shared" si="30"/>
        <v>0</v>
      </c>
      <c r="BB19" s="43">
        <f t="shared" si="31"/>
        <v>0</v>
      </c>
    </row>
    <row r="20" spans="2:54" ht="12" customHeight="1" x14ac:dyDescent="0.2">
      <c r="B20" s="45"/>
      <c r="C20" s="62" t="s">
        <v>225</v>
      </c>
      <c r="D20" s="46">
        <v>-500</v>
      </c>
      <c r="E20" s="46">
        <v>-960</v>
      </c>
      <c r="F20" s="46">
        <v>-1397</v>
      </c>
      <c r="G20" s="46">
        <v>-1482</v>
      </c>
      <c r="H20" s="46">
        <v>-27</v>
      </c>
      <c r="I20" s="46">
        <v>-60</v>
      </c>
      <c r="J20" s="46">
        <v>-89</v>
      </c>
      <c r="K20" s="46">
        <v>-118</v>
      </c>
      <c r="L20" s="46">
        <v>-8</v>
      </c>
      <c r="M20" s="46">
        <v>-8</v>
      </c>
      <c r="N20" s="46">
        <v>-8</v>
      </c>
      <c r="O20" s="46">
        <v>-8</v>
      </c>
      <c r="P20" s="46">
        <v>0</v>
      </c>
      <c r="Q20" s="46">
        <v>0</v>
      </c>
      <c r="R20" s="46">
        <v>0</v>
      </c>
      <c r="S20" s="46">
        <v>0</v>
      </c>
      <c r="T20" s="46"/>
      <c r="U20" s="46">
        <v>0</v>
      </c>
      <c r="V20" s="46">
        <v>0</v>
      </c>
      <c r="W20" s="46">
        <v>0</v>
      </c>
      <c r="X20" s="46"/>
      <c r="Y20" s="46">
        <v>0</v>
      </c>
      <c r="Z20" s="46"/>
      <c r="AA20" s="46">
        <v>0</v>
      </c>
      <c r="AB20" s="46">
        <v>0</v>
      </c>
      <c r="AD20" s="43">
        <f t="shared" si="9"/>
        <v>-500</v>
      </c>
      <c r="AE20" s="46">
        <f t="shared" si="10"/>
        <v>-460</v>
      </c>
      <c r="AF20" s="46">
        <f t="shared" si="11"/>
        <v>-437</v>
      </c>
      <c r="AG20" s="46">
        <f t="shared" si="12"/>
        <v>-85</v>
      </c>
      <c r="AH20" s="43">
        <f t="shared" si="13"/>
        <v>-27</v>
      </c>
      <c r="AI20" s="46">
        <f t="shared" si="14"/>
        <v>-33</v>
      </c>
      <c r="AJ20" s="46">
        <f t="shared" si="15"/>
        <v>-29</v>
      </c>
      <c r="AK20" s="46">
        <f t="shared" si="32"/>
        <v>-29</v>
      </c>
      <c r="AL20" s="43">
        <f t="shared" si="16"/>
        <v>-8</v>
      </c>
      <c r="AM20" s="46">
        <f t="shared" si="17"/>
        <v>0</v>
      </c>
      <c r="AN20" s="46">
        <f t="shared" si="18"/>
        <v>0</v>
      </c>
      <c r="AO20" s="46">
        <f t="shared" si="19"/>
        <v>0</v>
      </c>
      <c r="AP20" s="46">
        <f t="shared" si="20"/>
        <v>0</v>
      </c>
      <c r="AQ20" s="46">
        <f t="shared" si="21"/>
        <v>0</v>
      </c>
      <c r="AR20" s="46">
        <f t="shared" si="22"/>
        <v>0</v>
      </c>
      <c r="AS20" s="46">
        <f t="shared" si="23"/>
        <v>0</v>
      </c>
      <c r="AT20" s="46">
        <f t="shared" si="24"/>
        <v>0</v>
      </c>
      <c r="AU20" s="46">
        <f t="shared" si="25"/>
        <v>0</v>
      </c>
      <c r="AV20" s="46">
        <f t="shared" si="26"/>
        <v>0</v>
      </c>
      <c r="AW20" s="46">
        <f t="shared" si="27"/>
        <v>0</v>
      </c>
      <c r="AX20" s="46">
        <v>0</v>
      </c>
      <c r="AY20" s="46">
        <f t="shared" si="28"/>
        <v>0</v>
      </c>
      <c r="AZ20" s="46">
        <f t="shared" si="29"/>
        <v>0</v>
      </c>
      <c r="BA20" s="46">
        <f t="shared" si="30"/>
        <v>0</v>
      </c>
      <c r="BB20" s="43">
        <f t="shared" si="31"/>
        <v>0</v>
      </c>
    </row>
    <row r="21" spans="2:54" ht="12" customHeight="1" x14ac:dyDescent="0.2">
      <c r="B21" s="45"/>
      <c r="C21" s="62" t="s">
        <v>226</v>
      </c>
      <c r="D21" s="46">
        <v>-5734</v>
      </c>
      <c r="E21" s="46">
        <v>-40707</v>
      </c>
      <c r="F21" s="46">
        <v>-46887</v>
      </c>
      <c r="G21" s="46">
        <v>-48044</v>
      </c>
      <c r="H21" s="46">
        <v>-500</v>
      </c>
      <c r="I21" s="46">
        <v>-39236</v>
      </c>
      <c r="J21" s="46">
        <v>-39236</v>
      </c>
      <c r="K21" s="46">
        <v>-42104</v>
      </c>
      <c r="L21" s="46">
        <v>0</v>
      </c>
      <c r="M21" s="46">
        <v>-29369</v>
      </c>
      <c r="N21" s="46">
        <v>-30920</v>
      </c>
      <c r="O21" s="46">
        <v>-31446</v>
      </c>
      <c r="P21" s="46">
        <v>0</v>
      </c>
      <c r="Q21" s="46">
        <v>-31631</v>
      </c>
      <c r="R21" s="46">
        <v>-32946</v>
      </c>
      <c r="S21" s="46">
        <v>-34473</v>
      </c>
      <c r="T21" s="46">
        <v>-15214</v>
      </c>
      <c r="U21" s="46">
        <v>-30838</v>
      </c>
      <c r="V21" s="46">
        <v>-31240</v>
      </c>
      <c r="W21" s="46">
        <v>-31240</v>
      </c>
      <c r="X21" s="46">
        <v>-5503</v>
      </c>
      <c r="Y21" s="46">
        <v>-5942</v>
      </c>
      <c r="Z21" s="46">
        <v>-11544</v>
      </c>
      <c r="AA21" s="46">
        <v>-11544</v>
      </c>
      <c r="AB21" s="46">
        <v>0</v>
      </c>
      <c r="AD21" s="43">
        <f t="shared" si="9"/>
        <v>-5734</v>
      </c>
      <c r="AE21" s="46">
        <f t="shared" si="10"/>
        <v>-34973</v>
      </c>
      <c r="AF21" s="46">
        <f t="shared" si="11"/>
        <v>-6180</v>
      </c>
      <c r="AG21" s="46">
        <f t="shared" si="12"/>
        <v>-1157</v>
      </c>
      <c r="AH21" s="43">
        <f t="shared" si="13"/>
        <v>-500</v>
      </c>
      <c r="AI21" s="46">
        <f t="shared" si="14"/>
        <v>-38736</v>
      </c>
      <c r="AJ21" s="46">
        <f t="shared" si="15"/>
        <v>0</v>
      </c>
      <c r="AK21" s="46">
        <f t="shared" si="32"/>
        <v>-2868</v>
      </c>
      <c r="AL21" s="43">
        <f t="shared" si="16"/>
        <v>0</v>
      </c>
      <c r="AM21" s="46">
        <f t="shared" si="17"/>
        <v>-29369</v>
      </c>
      <c r="AN21" s="46">
        <f t="shared" si="18"/>
        <v>-1551</v>
      </c>
      <c r="AO21" s="46">
        <f t="shared" si="19"/>
        <v>-526</v>
      </c>
      <c r="AP21" s="46">
        <f t="shared" si="20"/>
        <v>0</v>
      </c>
      <c r="AQ21" s="46">
        <f t="shared" si="21"/>
        <v>-31631</v>
      </c>
      <c r="AR21" s="46">
        <f t="shared" si="22"/>
        <v>-1315</v>
      </c>
      <c r="AS21" s="46">
        <f t="shared" si="23"/>
        <v>-1527</v>
      </c>
      <c r="AT21" s="46">
        <f t="shared" si="24"/>
        <v>-15214</v>
      </c>
      <c r="AU21" s="46">
        <f t="shared" si="25"/>
        <v>-15624</v>
      </c>
      <c r="AV21" s="46">
        <f t="shared" si="26"/>
        <v>-402</v>
      </c>
      <c r="AW21" s="46">
        <f t="shared" si="27"/>
        <v>0</v>
      </c>
      <c r="AX21" s="46">
        <v>-5503</v>
      </c>
      <c r="AY21" s="46">
        <f t="shared" si="28"/>
        <v>-439</v>
      </c>
      <c r="AZ21" s="46">
        <f t="shared" si="29"/>
        <v>-5602</v>
      </c>
      <c r="BA21" s="46">
        <f t="shared" si="30"/>
        <v>0</v>
      </c>
      <c r="BB21" s="43">
        <f t="shared" si="31"/>
        <v>0</v>
      </c>
    </row>
    <row r="22" spans="2:54" ht="12" customHeight="1" x14ac:dyDescent="0.2">
      <c r="B22" s="45"/>
      <c r="C22" s="62" t="s">
        <v>227</v>
      </c>
      <c r="D22" s="46">
        <v>0</v>
      </c>
      <c r="E22" s="46"/>
      <c r="F22" s="46">
        <v>0</v>
      </c>
      <c r="G22" s="46"/>
      <c r="H22" s="46">
        <v>0</v>
      </c>
      <c r="I22" s="46"/>
      <c r="J22" s="46">
        <v>0</v>
      </c>
      <c r="K22" s="46"/>
      <c r="L22" s="46">
        <v>0</v>
      </c>
      <c r="M22" s="46"/>
      <c r="N22" s="46">
        <v>0</v>
      </c>
      <c r="O22" s="46"/>
      <c r="P22" s="46">
        <v>0</v>
      </c>
      <c r="Q22" s="46"/>
      <c r="R22" s="46"/>
      <c r="S22" s="46"/>
      <c r="T22" s="46"/>
      <c r="U22" s="46"/>
      <c r="V22" s="46">
        <v>0</v>
      </c>
      <c r="W22" s="46"/>
      <c r="X22" s="46"/>
      <c r="Y22" s="46"/>
      <c r="Z22" s="46"/>
      <c r="AA22" s="46"/>
      <c r="AB22" s="46"/>
      <c r="AD22" s="43">
        <f t="shared" si="9"/>
        <v>0</v>
      </c>
      <c r="AE22" s="46">
        <f t="shared" si="10"/>
        <v>0</v>
      </c>
      <c r="AF22" s="46">
        <f t="shared" si="11"/>
        <v>0</v>
      </c>
      <c r="AG22" s="46">
        <f t="shared" si="12"/>
        <v>0</v>
      </c>
      <c r="AH22" s="43">
        <f t="shared" si="13"/>
        <v>0</v>
      </c>
      <c r="AI22" s="46">
        <f t="shared" si="14"/>
        <v>0</v>
      </c>
      <c r="AJ22" s="46">
        <f t="shared" si="15"/>
        <v>0</v>
      </c>
      <c r="AK22" s="46">
        <f t="shared" si="32"/>
        <v>0</v>
      </c>
      <c r="AL22" s="43">
        <f t="shared" si="16"/>
        <v>0</v>
      </c>
      <c r="AM22" s="46">
        <f t="shared" si="17"/>
        <v>0</v>
      </c>
      <c r="AN22" s="46">
        <f t="shared" si="18"/>
        <v>0</v>
      </c>
      <c r="AO22" s="46">
        <f t="shared" si="19"/>
        <v>0</v>
      </c>
      <c r="AP22" s="46">
        <f t="shared" si="20"/>
        <v>0</v>
      </c>
      <c r="AQ22" s="46">
        <f t="shared" si="21"/>
        <v>0</v>
      </c>
      <c r="AR22" s="46">
        <f t="shared" si="22"/>
        <v>0</v>
      </c>
      <c r="AS22" s="46">
        <f t="shared" si="23"/>
        <v>0</v>
      </c>
      <c r="AT22" s="46">
        <f t="shared" si="24"/>
        <v>0</v>
      </c>
      <c r="AU22" s="46">
        <f t="shared" si="25"/>
        <v>0</v>
      </c>
      <c r="AV22" s="46">
        <f t="shared" si="26"/>
        <v>0</v>
      </c>
      <c r="AW22" s="46">
        <f t="shared" si="27"/>
        <v>0</v>
      </c>
      <c r="AX22" s="46"/>
      <c r="AY22" s="46">
        <f t="shared" si="28"/>
        <v>0</v>
      </c>
      <c r="AZ22" s="46">
        <f t="shared" si="29"/>
        <v>0</v>
      </c>
      <c r="BA22" s="46">
        <f t="shared" si="30"/>
        <v>0</v>
      </c>
      <c r="BB22" s="43">
        <f t="shared" si="31"/>
        <v>0</v>
      </c>
    </row>
    <row r="23" spans="2:54" ht="12" customHeight="1" x14ac:dyDescent="0.2">
      <c r="B23" s="45"/>
      <c r="C23" s="62" t="s">
        <v>228</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D23" s="43">
        <f t="shared" si="9"/>
        <v>0</v>
      </c>
      <c r="AE23" s="46">
        <f t="shared" si="10"/>
        <v>0</v>
      </c>
      <c r="AF23" s="46">
        <f t="shared" si="11"/>
        <v>0</v>
      </c>
      <c r="AG23" s="46">
        <f t="shared" si="12"/>
        <v>0</v>
      </c>
      <c r="AH23" s="43">
        <f t="shared" si="13"/>
        <v>0</v>
      </c>
      <c r="AI23" s="46">
        <f t="shared" si="14"/>
        <v>0</v>
      </c>
      <c r="AJ23" s="46">
        <f t="shared" si="15"/>
        <v>0</v>
      </c>
      <c r="AK23" s="46">
        <f t="shared" si="32"/>
        <v>0</v>
      </c>
      <c r="AL23" s="43">
        <f t="shared" si="16"/>
        <v>0</v>
      </c>
      <c r="AM23" s="46">
        <f t="shared" si="17"/>
        <v>0</v>
      </c>
      <c r="AN23" s="46">
        <f t="shared" si="18"/>
        <v>0</v>
      </c>
      <c r="AO23" s="46">
        <f t="shared" si="19"/>
        <v>0</v>
      </c>
      <c r="AP23" s="46">
        <f t="shared" si="20"/>
        <v>0</v>
      </c>
      <c r="AQ23" s="46">
        <f t="shared" si="21"/>
        <v>0</v>
      </c>
      <c r="AR23" s="46">
        <f t="shared" si="22"/>
        <v>0</v>
      </c>
      <c r="AS23" s="46">
        <f t="shared" si="23"/>
        <v>0</v>
      </c>
      <c r="AT23" s="46">
        <f t="shared" si="24"/>
        <v>0</v>
      </c>
      <c r="AU23" s="46">
        <f t="shared" si="25"/>
        <v>0</v>
      </c>
      <c r="AV23" s="46">
        <f t="shared" si="26"/>
        <v>0</v>
      </c>
      <c r="AW23" s="46">
        <f t="shared" si="27"/>
        <v>0</v>
      </c>
      <c r="AX23" s="46">
        <v>0</v>
      </c>
      <c r="AY23" s="46">
        <f t="shared" si="28"/>
        <v>0</v>
      </c>
      <c r="AZ23" s="46">
        <f t="shared" si="29"/>
        <v>0</v>
      </c>
      <c r="BA23" s="46">
        <f t="shared" si="30"/>
        <v>0</v>
      </c>
      <c r="BB23" s="43">
        <f t="shared" si="31"/>
        <v>0</v>
      </c>
    </row>
    <row r="24" spans="2:54" ht="12" customHeight="1" x14ac:dyDescent="0.2">
      <c r="B24" s="45"/>
      <c r="C24" s="62" t="s">
        <v>229</v>
      </c>
      <c r="D24" s="46">
        <v>986</v>
      </c>
      <c r="E24" s="46">
        <v>1376</v>
      </c>
      <c r="F24" s="46">
        <v>1210</v>
      </c>
      <c r="G24" s="46">
        <v>1688</v>
      </c>
      <c r="H24" s="46">
        <v>-429</v>
      </c>
      <c r="I24" s="46">
        <v>-1031</v>
      </c>
      <c r="J24" s="46">
        <v>-1313</v>
      </c>
      <c r="K24" s="46">
        <v>-1741</v>
      </c>
      <c r="L24" s="46">
        <v>-576</v>
      </c>
      <c r="M24" s="46">
        <v>-1407</v>
      </c>
      <c r="N24" s="46">
        <v>-1150</v>
      </c>
      <c r="O24" s="46">
        <v>-1101</v>
      </c>
      <c r="P24" s="46">
        <v>421</v>
      </c>
      <c r="Q24" s="46">
        <v>668</v>
      </c>
      <c r="R24" s="46">
        <v>575</v>
      </c>
      <c r="S24" s="46">
        <v>228</v>
      </c>
      <c r="T24" s="46">
        <v>128</v>
      </c>
      <c r="U24" s="46">
        <v>216</v>
      </c>
      <c r="V24" s="46">
        <v>413</v>
      </c>
      <c r="W24" s="46">
        <v>54</v>
      </c>
      <c r="X24" s="46">
        <v>86</v>
      </c>
      <c r="Y24" s="46">
        <v>-125</v>
      </c>
      <c r="Z24" s="46">
        <v>-80</v>
      </c>
      <c r="AA24" s="46">
        <v>-1102</v>
      </c>
      <c r="AB24" s="46">
        <v>143</v>
      </c>
      <c r="AD24" s="43">
        <f t="shared" si="9"/>
        <v>986</v>
      </c>
      <c r="AE24" s="46">
        <f t="shared" si="10"/>
        <v>390</v>
      </c>
      <c r="AF24" s="46">
        <f t="shared" si="11"/>
        <v>-166</v>
      </c>
      <c r="AG24" s="46">
        <f t="shared" si="12"/>
        <v>478</v>
      </c>
      <c r="AH24" s="43">
        <f t="shared" si="13"/>
        <v>-429</v>
      </c>
      <c r="AI24" s="46">
        <f t="shared" si="14"/>
        <v>-602</v>
      </c>
      <c r="AJ24" s="46">
        <f t="shared" si="15"/>
        <v>-282</v>
      </c>
      <c r="AK24" s="46">
        <f t="shared" si="32"/>
        <v>-428</v>
      </c>
      <c r="AL24" s="43">
        <f t="shared" si="16"/>
        <v>-576</v>
      </c>
      <c r="AM24" s="46">
        <f t="shared" si="17"/>
        <v>-831</v>
      </c>
      <c r="AN24" s="46">
        <f t="shared" si="18"/>
        <v>257</v>
      </c>
      <c r="AO24" s="46">
        <f t="shared" si="19"/>
        <v>49</v>
      </c>
      <c r="AP24" s="46">
        <f t="shared" si="20"/>
        <v>421</v>
      </c>
      <c r="AQ24" s="46">
        <f t="shared" si="21"/>
        <v>247</v>
      </c>
      <c r="AR24" s="46">
        <f t="shared" si="22"/>
        <v>-93</v>
      </c>
      <c r="AS24" s="46">
        <f t="shared" si="23"/>
        <v>-347</v>
      </c>
      <c r="AT24" s="46">
        <f t="shared" si="24"/>
        <v>128</v>
      </c>
      <c r="AU24" s="46">
        <f t="shared" si="25"/>
        <v>88</v>
      </c>
      <c r="AV24" s="46">
        <f t="shared" si="26"/>
        <v>197</v>
      </c>
      <c r="AW24" s="46">
        <f t="shared" si="27"/>
        <v>-359</v>
      </c>
      <c r="AX24" s="46">
        <v>86</v>
      </c>
      <c r="AY24" s="46">
        <f t="shared" si="28"/>
        <v>-211</v>
      </c>
      <c r="AZ24" s="46">
        <f t="shared" si="29"/>
        <v>45</v>
      </c>
      <c r="BA24" s="46">
        <f t="shared" si="30"/>
        <v>-1022</v>
      </c>
      <c r="BB24" s="43">
        <f t="shared" si="31"/>
        <v>143</v>
      </c>
    </row>
    <row r="25" spans="2:54" ht="12" customHeight="1" x14ac:dyDescent="0.2">
      <c r="B25" s="156" t="s">
        <v>230</v>
      </c>
      <c r="C25" s="157"/>
      <c r="D25" s="64">
        <f t="shared" ref="D25:I25" si="33">SUM(D6:D7)</f>
        <v>7124</v>
      </c>
      <c r="E25" s="64">
        <f t="shared" si="33"/>
        <v>21726</v>
      </c>
      <c r="F25" s="64">
        <f t="shared" si="33"/>
        <v>31621</v>
      </c>
      <c r="G25" s="64">
        <f t="shared" si="33"/>
        <v>40200</v>
      </c>
      <c r="H25" s="64">
        <f t="shared" si="33"/>
        <v>15532</v>
      </c>
      <c r="I25" s="64">
        <f t="shared" si="33"/>
        <v>21765</v>
      </c>
      <c r="J25" s="64">
        <f>SUM(J6:J7)</f>
        <v>25908</v>
      </c>
      <c r="K25" s="64">
        <f t="shared" ref="K25:Q25" si="34">SUM(K6:K7)</f>
        <v>27098</v>
      </c>
      <c r="L25" s="64">
        <f t="shared" si="34"/>
        <v>13537</v>
      </c>
      <c r="M25" s="64">
        <f t="shared" si="34"/>
        <v>23757</v>
      </c>
      <c r="N25" s="64">
        <f t="shared" si="34"/>
        <v>36230</v>
      </c>
      <c r="O25" s="64">
        <f t="shared" si="34"/>
        <v>43217</v>
      </c>
      <c r="P25" s="64">
        <f t="shared" si="34"/>
        <v>8467</v>
      </c>
      <c r="Q25" s="64">
        <f t="shared" si="34"/>
        <v>8945</v>
      </c>
      <c r="R25" s="64">
        <f t="shared" ref="R25:AB25" si="35">SUM(R6:R7)</f>
        <v>11953</v>
      </c>
      <c r="S25" s="64">
        <f t="shared" si="35"/>
        <v>7993</v>
      </c>
      <c r="T25" s="64">
        <f t="shared" si="35"/>
        <v>553</v>
      </c>
      <c r="U25" s="64">
        <f t="shared" si="35"/>
        <v>7651</v>
      </c>
      <c r="V25" s="64">
        <f t="shared" si="35"/>
        <v>16890</v>
      </c>
      <c r="W25" s="64">
        <f t="shared" si="35"/>
        <v>26394</v>
      </c>
      <c r="X25" s="64">
        <f t="shared" si="35"/>
        <v>16144</v>
      </c>
      <c r="Y25" s="64">
        <f t="shared" si="35"/>
        <v>24239</v>
      </c>
      <c r="Z25" s="64">
        <f t="shared" si="35"/>
        <v>40765</v>
      </c>
      <c r="AA25" s="64">
        <f t="shared" si="35"/>
        <v>54981</v>
      </c>
      <c r="AB25" s="64">
        <f t="shared" si="35"/>
        <v>15354</v>
      </c>
      <c r="AD25" s="64">
        <f t="shared" ref="AD25:AI25" si="36">SUM(AD6:AD7)</f>
        <v>7124</v>
      </c>
      <c r="AE25" s="64">
        <f t="shared" si="36"/>
        <v>14602</v>
      </c>
      <c r="AF25" s="64">
        <f t="shared" si="36"/>
        <v>9895</v>
      </c>
      <c r="AG25" s="64">
        <f t="shared" si="36"/>
        <v>8579</v>
      </c>
      <c r="AH25" s="64">
        <f t="shared" si="36"/>
        <v>15532</v>
      </c>
      <c r="AI25" s="64">
        <f t="shared" si="36"/>
        <v>6233</v>
      </c>
      <c r="AJ25" s="64">
        <f>SUM(AJ6:AJ7)</f>
        <v>4143</v>
      </c>
      <c r="AK25" s="64">
        <f t="shared" ref="AK25:AP25" si="37">SUM(AK6:AK7)</f>
        <v>1190</v>
      </c>
      <c r="AL25" s="64">
        <f t="shared" si="37"/>
        <v>13537</v>
      </c>
      <c r="AM25" s="64">
        <f t="shared" si="37"/>
        <v>10220</v>
      </c>
      <c r="AN25" s="64">
        <f t="shared" si="37"/>
        <v>12473</v>
      </c>
      <c r="AO25" s="64">
        <f t="shared" si="37"/>
        <v>6987</v>
      </c>
      <c r="AP25" s="64">
        <f t="shared" si="37"/>
        <v>8467</v>
      </c>
      <c r="AQ25" s="64">
        <f t="shared" ref="AQ25:AR25" si="38">SUM(AQ6:AQ7)</f>
        <v>478</v>
      </c>
      <c r="AR25" s="64">
        <f t="shared" si="38"/>
        <v>3008</v>
      </c>
      <c r="AS25" s="64">
        <f t="shared" ref="AS25:AU25" si="39">SUM(AS6:AS7)</f>
        <v>-3960</v>
      </c>
      <c r="AT25" s="64">
        <f t="shared" si="39"/>
        <v>553</v>
      </c>
      <c r="AU25" s="64">
        <f t="shared" si="39"/>
        <v>7098</v>
      </c>
      <c r="AV25" s="64">
        <f t="shared" ref="AV25:AY25" si="40">SUM(AV6:AV7)</f>
        <v>9239</v>
      </c>
      <c r="AW25" s="64">
        <f t="shared" si="40"/>
        <v>9504</v>
      </c>
      <c r="AX25" s="64">
        <f t="shared" si="40"/>
        <v>10304</v>
      </c>
      <c r="AY25" s="64">
        <f t="shared" si="40"/>
        <v>8095</v>
      </c>
      <c r="AZ25" s="64">
        <f t="shared" ref="AZ25:BB25" si="41">SUM(AZ6:AZ7)</f>
        <v>16526</v>
      </c>
      <c r="BA25" s="64">
        <f t="shared" si="41"/>
        <v>14216</v>
      </c>
      <c r="BB25" s="64">
        <f t="shared" si="41"/>
        <v>15354</v>
      </c>
    </row>
    <row r="26" spans="2:54" ht="12" customHeight="1" x14ac:dyDescent="0.2">
      <c r="B26" s="45"/>
      <c r="C26" s="62" t="s">
        <v>231</v>
      </c>
      <c r="D26" s="46">
        <v>-5210</v>
      </c>
      <c r="E26" s="46">
        <v>-8388</v>
      </c>
      <c r="F26" s="46">
        <v>-12566</v>
      </c>
      <c r="G26" s="46">
        <v>-15008</v>
      </c>
      <c r="H26" s="46">
        <v>-5750</v>
      </c>
      <c r="I26" s="46">
        <v>-1147</v>
      </c>
      <c r="J26" s="46">
        <v>1088</v>
      </c>
      <c r="K26" s="46">
        <v>9647</v>
      </c>
      <c r="L26" s="46">
        <v>-7887</v>
      </c>
      <c r="M26" s="46">
        <v>-18752</v>
      </c>
      <c r="N26" s="46">
        <v>-24612</v>
      </c>
      <c r="O26" s="46">
        <v>-14580</v>
      </c>
      <c r="P26" s="46">
        <v>-20169</v>
      </c>
      <c r="Q26" s="46">
        <v>-39470</v>
      </c>
      <c r="R26" s="46">
        <v>-49092</v>
      </c>
      <c r="S26" s="46">
        <v>-42497</v>
      </c>
      <c r="T26" s="46">
        <v>-2645</v>
      </c>
      <c r="U26" s="46">
        <v>-3469</v>
      </c>
      <c r="V26" s="46">
        <v>-337</v>
      </c>
      <c r="W26" s="46">
        <v>15656</v>
      </c>
      <c r="X26" s="46">
        <v>-325</v>
      </c>
      <c r="Y26" s="46">
        <v>-30063</v>
      </c>
      <c r="Z26" s="46">
        <v>-31669</v>
      </c>
      <c r="AA26" s="46">
        <v>-14362</v>
      </c>
      <c r="AB26" s="46">
        <v>16302</v>
      </c>
      <c r="AD26" s="43">
        <f t="shared" ref="AD26:AD33" si="42">D26</f>
        <v>-5210</v>
      </c>
      <c r="AE26" s="46">
        <f t="shared" ref="AE26:AE33" si="43">E26-D26</f>
        <v>-3178</v>
      </c>
      <c r="AF26" s="46">
        <f t="shared" ref="AF26:AF33" si="44">F26-E26</f>
        <v>-4178</v>
      </c>
      <c r="AG26" s="46">
        <f t="shared" ref="AG26:AG33" si="45">G26-F26</f>
        <v>-2442</v>
      </c>
      <c r="AH26" s="43">
        <f t="shared" ref="AH26:AH33" si="46">H26</f>
        <v>-5750</v>
      </c>
      <c r="AI26" s="46">
        <f t="shared" ref="AI26:AI33" si="47">I26-H26</f>
        <v>4603</v>
      </c>
      <c r="AJ26" s="46">
        <f t="shared" ref="AJ26:AJ33" si="48">J26-I26</f>
        <v>2235</v>
      </c>
      <c r="AK26" s="46">
        <f t="shared" ref="AK26:AK33" si="49">K26-J26</f>
        <v>8559</v>
      </c>
      <c r="AL26" s="43">
        <f t="shared" ref="AL26:AL33" si="50">L26</f>
        <v>-7887</v>
      </c>
      <c r="AM26" s="46">
        <f t="shared" ref="AM26:AO33" si="51">M26-L26</f>
        <v>-10865</v>
      </c>
      <c r="AN26" s="46">
        <f t="shared" si="51"/>
        <v>-5860</v>
      </c>
      <c r="AO26" s="46">
        <f t="shared" si="51"/>
        <v>10032</v>
      </c>
      <c r="AP26" s="46">
        <f t="shared" ref="AP26:AP33" si="52">P26</f>
        <v>-20169</v>
      </c>
      <c r="AQ26" s="46">
        <f t="shared" ref="AQ26:AS33" si="53">Q26-P26</f>
        <v>-19301</v>
      </c>
      <c r="AR26" s="46">
        <f t="shared" si="53"/>
        <v>-9622</v>
      </c>
      <c r="AS26" s="46">
        <f t="shared" si="53"/>
        <v>6595</v>
      </c>
      <c r="AT26" s="46">
        <f t="shared" ref="AT26:AT33" si="54">T26</f>
        <v>-2645</v>
      </c>
      <c r="AU26" s="46">
        <f t="shared" ref="AU26:AW33" si="55">U26-T26</f>
        <v>-824</v>
      </c>
      <c r="AV26" s="46">
        <f t="shared" si="55"/>
        <v>3132</v>
      </c>
      <c r="AW26" s="46">
        <f t="shared" si="55"/>
        <v>15993</v>
      </c>
      <c r="AX26" s="46">
        <v>-325</v>
      </c>
      <c r="AY26" s="46">
        <f t="shared" ref="AY26:BA33" si="56">Y26-X26</f>
        <v>-29738</v>
      </c>
      <c r="AZ26" s="46">
        <f t="shared" si="56"/>
        <v>-1606</v>
      </c>
      <c r="BA26" s="46">
        <f t="shared" si="56"/>
        <v>17307</v>
      </c>
      <c r="BB26" s="43">
        <f t="shared" ref="BB26:BB33" si="57">AB26</f>
        <v>16302</v>
      </c>
    </row>
    <row r="27" spans="2:54" ht="12" customHeight="1" x14ac:dyDescent="0.2">
      <c r="B27" s="45"/>
      <c r="C27" s="62" t="s">
        <v>232</v>
      </c>
      <c r="D27" s="46"/>
      <c r="E27" s="46"/>
      <c r="F27" s="46"/>
      <c r="G27" s="46"/>
      <c r="H27" s="46">
        <v>0</v>
      </c>
      <c r="I27" s="46">
        <v>0</v>
      </c>
      <c r="J27" s="46">
        <v>0</v>
      </c>
      <c r="K27" s="46">
        <v>-10320</v>
      </c>
      <c r="L27" s="46">
        <v>0</v>
      </c>
      <c r="M27" s="46">
        <v>0</v>
      </c>
      <c r="N27" s="46">
        <v>7260</v>
      </c>
      <c r="O27" s="46">
        <v>10320</v>
      </c>
      <c r="P27" s="46">
        <v>0</v>
      </c>
      <c r="Q27" s="46">
        <v>0</v>
      </c>
      <c r="R27" s="46"/>
      <c r="S27" s="46"/>
      <c r="T27" s="46"/>
      <c r="U27" s="46">
        <v>0</v>
      </c>
      <c r="V27" s="46"/>
      <c r="W27" s="46">
        <v>0</v>
      </c>
      <c r="X27" s="46"/>
      <c r="Y27" s="46"/>
      <c r="Z27" s="46"/>
      <c r="AA27" s="46"/>
      <c r="AB27" s="46"/>
      <c r="AD27" s="43">
        <f t="shared" si="42"/>
        <v>0</v>
      </c>
      <c r="AE27" s="46">
        <f t="shared" si="43"/>
        <v>0</v>
      </c>
      <c r="AF27" s="46">
        <f t="shared" si="44"/>
        <v>0</v>
      </c>
      <c r="AG27" s="46">
        <f t="shared" si="45"/>
        <v>0</v>
      </c>
      <c r="AH27" s="43">
        <f t="shared" si="46"/>
        <v>0</v>
      </c>
      <c r="AI27" s="46">
        <f t="shared" si="47"/>
        <v>0</v>
      </c>
      <c r="AJ27" s="46">
        <f t="shared" si="48"/>
        <v>0</v>
      </c>
      <c r="AK27" s="46">
        <f t="shared" si="49"/>
        <v>-10320</v>
      </c>
      <c r="AL27" s="43">
        <f t="shared" si="50"/>
        <v>0</v>
      </c>
      <c r="AM27" s="46">
        <f t="shared" si="51"/>
        <v>0</v>
      </c>
      <c r="AN27" s="46">
        <f t="shared" si="51"/>
        <v>7260</v>
      </c>
      <c r="AO27" s="46">
        <f t="shared" si="51"/>
        <v>3060</v>
      </c>
      <c r="AP27" s="46">
        <f t="shared" si="52"/>
        <v>0</v>
      </c>
      <c r="AQ27" s="46">
        <f t="shared" si="53"/>
        <v>0</v>
      </c>
      <c r="AR27" s="46">
        <f t="shared" si="53"/>
        <v>0</v>
      </c>
      <c r="AS27" s="46">
        <f t="shared" si="53"/>
        <v>0</v>
      </c>
      <c r="AT27" s="46">
        <f t="shared" si="54"/>
        <v>0</v>
      </c>
      <c r="AU27" s="46">
        <f t="shared" si="55"/>
        <v>0</v>
      </c>
      <c r="AV27" s="46">
        <f t="shared" si="55"/>
        <v>0</v>
      </c>
      <c r="AW27" s="46">
        <f t="shared" si="55"/>
        <v>0</v>
      </c>
      <c r="AX27" s="46">
        <v>0</v>
      </c>
      <c r="AY27" s="46">
        <f t="shared" si="56"/>
        <v>0</v>
      </c>
      <c r="AZ27" s="46">
        <f t="shared" si="56"/>
        <v>0</v>
      </c>
      <c r="BA27" s="46">
        <f t="shared" si="56"/>
        <v>0</v>
      </c>
      <c r="BB27" s="43">
        <f t="shared" si="57"/>
        <v>0</v>
      </c>
    </row>
    <row r="28" spans="2:54" ht="12" customHeight="1" x14ac:dyDescent="0.2">
      <c r="B28" s="45"/>
      <c r="C28" s="62" t="s">
        <v>233</v>
      </c>
      <c r="D28" s="46">
        <v>11250</v>
      </c>
      <c r="E28" s="46">
        <v>-2666</v>
      </c>
      <c r="F28" s="46">
        <v>1798</v>
      </c>
      <c r="G28" s="46">
        <v>2510</v>
      </c>
      <c r="H28" s="46">
        <v>-8002</v>
      </c>
      <c r="I28" s="46">
        <v>-3655</v>
      </c>
      <c r="J28" s="46">
        <v>-3806</v>
      </c>
      <c r="K28" s="46">
        <v>1839</v>
      </c>
      <c r="L28" s="46">
        <v>-904</v>
      </c>
      <c r="M28" s="46">
        <v>-31772</v>
      </c>
      <c r="N28" s="46">
        <v>-29660</v>
      </c>
      <c r="O28" s="46">
        <v>-639</v>
      </c>
      <c r="P28" s="46">
        <v>1500</v>
      </c>
      <c r="Q28" s="46">
        <v>-7063</v>
      </c>
      <c r="R28" s="46">
        <v>-25</v>
      </c>
      <c r="S28" s="46">
        <v>8609</v>
      </c>
      <c r="T28" s="46">
        <v>5977</v>
      </c>
      <c r="U28" s="46">
        <v>-12476</v>
      </c>
      <c r="V28" s="46">
        <v>-5693</v>
      </c>
      <c r="W28" s="46">
        <v>-11710</v>
      </c>
      <c r="X28" s="46">
        <v>-16396</v>
      </c>
      <c r="Y28" s="46">
        <v>-4818</v>
      </c>
      <c r="Z28" s="46">
        <v>-32909</v>
      </c>
      <c r="AA28" s="46">
        <v>6148</v>
      </c>
      <c r="AB28" s="46">
        <v>-22825</v>
      </c>
      <c r="AD28" s="43">
        <f t="shared" si="42"/>
        <v>11250</v>
      </c>
      <c r="AE28" s="46">
        <f t="shared" si="43"/>
        <v>-13916</v>
      </c>
      <c r="AF28" s="46">
        <f t="shared" si="44"/>
        <v>4464</v>
      </c>
      <c r="AG28" s="46">
        <f t="shared" si="45"/>
        <v>712</v>
      </c>
      <c r="AH28" s="43">
        <f t="shared" si="46"/>
        <v>-8002</v>
      </c>
      <c r="AI28" s="46">
        <f t="shared" si="47"/>
        <v>4347</v>
      </c>
      <c r="AJ28" s="46">
        <f t="shared" si="48"/>
        <v>-151</v>
      </c>
      <c r="AK28" s="46">
        <f t="shared" si="49"/>
        <v>5645</v>
      </c>
      <c r="AL28" s="43">
        <f t="shared" si="50"/>
        <v>-904</v>
      </c>
      <c r="AM28" s="46">
        <f t="shared" si="51"/>
        <v>-30868</v>
      </c>
      <c r="AN28" s="46">
        <f t="shared" si="51"/>
        <v>2112</v>
      </c>
      <c r="AO28" s="46">
        <f t="shared" si="51"/>
        <v>29021</v>
      </c>
      <c r="AP28" s="46">
        <f t="shared" si="52"/>
        <v>1500</v>
      </c>
      <c r="AQ28" s="46">
        <f t="shared" si="53"/>
        <v>-8563</v>
      </c>
      <c r="AR28" s="46">
        <f t="shared" si="53"/>
        <v>7038</v>
      </c>
      <c r="AS28" s="46">
        <f t="shared" si="53"/>
        <v>8634</v>
      </c>
      <c r="AT28" s="46">
        <f t="shared" si="54"/>
        <v>5977</v>
      </c>
      <c r="AU28" s="46">
        <f t="shared" si="55"/>
        <v>-18453</v>
      </c>
      <c r="AV28" s="46">
        <f t="shared" si="55"/>
        <v>6783</v>
      </c>
      <c r="AW28" s="46">
        <f t="shared" si="55"/>
        <v>-6017</v>
      </c>
      <c r="AX28" s="46">
        <v>-16396</v>
      </c>
      <c r="AY28" s="46">
        <f t="shared" si="56"/>
        <v>11578</v>
      </c>
      <c r="AZ28" s="46">
        <f t="shared" si="56"/>
        <v>-28091</v>
      </c>
      <c r="BA28" s="46">
        <f t="shared" si="56"/>
        <v>39057</v>
      </c>
      <c r="BB28" s="43">
        <f t="shared" si="57"/>
        <v>-22825</v>
      </c>
    </row>
    <row r="29" spans="2:54" ht="12" customHeight="1" x14ac:dyDescent="0.2">
      <c r="B29" s="45"/>
      <c r="C29" s="62" t="s">
        <v>234</v>
      </c>
      <c r="D29" s="46">
        <v>-4004</v>
      </c>
      <c r="E29" s="46">
        <v>783</v>
      </c>
      <c r="F29" s="46">
        <v>62</v>
      </c>
      <c r="G29" s="46">
        <v>465</v>
      </c>
      <c r="H29" s="46">
        <v>2897</v>
      </c>
      <c r="I29" s="46">
        <v>-4638</v>
      </c>
      <c r="J29" s="46">
        <v>-2754</v>
      </c>
      <c r="K29" s="46">
        <v>4783</v>
      </c>
      <c r="L29" s="46">
        <v>11060</v>
      </c>
      <c r="M29" s="46">
        <v>26680</v>
      </c>
      <c r="N29" s="46">
        <v>23245</v>
      </c>
      <c r="O29" s="46">
        <v>-603</v>
      </c>
      <c r="P29" s="46">
        <v>7158</v>
      </c>
      <c r="Q29" s="46">
        <v>12904</v>
      </c>
      <c r="R29" s="46">
        <v>3285</v>
      </c>
      <c r="S29" s="46">
        <v>1163</v>
      </c>
      <c r="T29" s="46">
        <v>4540</v>
      </c>
      <c r="U29" s="46">
        <v>-385</v>
      </c>
      <c r="V29" s="46">
        <v>4018</v>
      </c>
      <c r="W29" s="46">
        <v>14703</v>
      </c>
      <c r="X29" s="46">
        <v>10549</v>
      </c>
      <c r="Y29" s="46">
        <v>12247</v>
      </c>
      <c r="Z29" s="46">
        <v>12097</v>
      </c>
      <c r="AA29" s="46">
        <v>-7467</v>
      </c>
      <c r="AB29" s="46">
        <v>15843</v>
      </c>
      <c r="AD29" s="43">
        <f t="shared" si="42"/>
        <v>-4004</v>
      </c>
      <c r="AE29" s="46">
        <f t="shared" si="43"/>
        <v>4787</v>
      </c>
      <c r="AF29" s="46">
        <f t="shared" si="44"/>
        <v>-721</v>
      </c>
      <c r="AG29" s="46">
        <f t="shared" si="45"/>
        <v>403</v>
      </c>
      <c r="AH29" s="43">
        <f t="shared" si="46"/>
        <v>2897</v>
      </c>
      <c r="AI29" s="46">
        <f t="shared" si="47"/>
        <v>-7535</v>
      </c>
      <c r="AJ29" s="46">
        <f t="shared" si="48"/>
        <v>1884</v>
      </c>
      <c r="AK29" s="46">
        <f t="shared" si="49"/>
        <v>7537</v>
      </c>
      <c r="AL29" s="43">
        <f t="shared" si="50"/>
        <v>11060</v>
      </c>
      <c r="AM29" s="46">
        <f t="shared" si="51"/>
        <v>15620</v>
      </c>
      <c r="AN29" s="46">
        <f t="shared" si="51"/>
        <v>-3435</v>
      </c>
      <c r="AO29" s="46">
        <f t="shared" si="51"/>
        <v>-23848</v>
      </c>
      <c r="AP29" s="46">
        <f t="shared" si="52"/>
        <v>7158</v>
      </c>
      <c r="AQ29" s="46">
        <f t="shared" si="53"/>
        <v>5746</v>
      </c>
      <c r="AR29" s="46">
        <f t="shared" si="53"/>
        <v>-9619</v>
      </c>
      <c r="AS29" s="46">
        <f t="shared" si="53"/>
        <v>-2122</v>
      </c>
      <c r="AT29" s="46">
        <f t="shared" si="54"/>
        <v>4540</v>
      </c>
      <c r="AU29" s="46">
        <f t="shared" si="55"/>
        <v>-4925</v>
      </c>
      <c r="AV29" s="46">
        <f t="shared" si="55"/>
        <v>4403</v>
      </c>
      <c r="AW29" s="46">
        <f t="shared" si="55"/>
        <v>10685</v>
      </c>
      <c r="AX29" s="46">
        <v>16389</v>
      </c>
      <c r="AY29" s="46">
        <f t="shared" si="56"/>
        <v>1698</v>
      </c>
      <c r="AZ29" s="46">
        <f t="shared" si="56"/>
        <v>-150</v>
      </c>
      <c r="BA29" s="46">
        <f t="shared" si="56"/>
        <v>-19564</v>
      </c>
      <c r="BB29" s="43">
        <f t="shared" si="57"/>
        <v>15843</v>
      </c>
    </row>
    <row r="30" spans="2:54" ht="12" customHeight="1" x14ac:dyDescent="0.2">
      <c r="B30" s="45"/>
      <c r="C30" s="62" t="s">
        <v>235</v>
      </c>
      <c r="D30" s="46">
        <v>-2375</v>
      </c>
      <c r="E30" s="46">
        <v>-1604</v>
      </c>
      <c r="F30" s="46">
        <v>-542</v>
      </c>
      <c r="G30" s="46">
        <v>2294</v>
      </c>
      <c r="H30" s="46">
        <v>-2148</v>
      </c>
      <c r="I30" s="46">
        <v>-955</v>
      </c>
      <c r="J30" s="46">
        <v>2625</v>
      </c>
      <c r="K30" s="46">
        <v>7838</v>
      </c>
      <c r="L30" s="46">
        <v>21</v>
      </c>
      <c r="M30" s="46">
        <v>2699</v>
      </c>
      <c r="N30" s="46">
        <v>2203</v>
      </c>
      <c r="O30" s="46">
        <v>894</v>
      </c>
      <c r="P30" s="46">
        <v>-4350</v>
      </c>
      <c r="Q30" s="46">
        <v>-5350</v>
      </c>
      <c r="R30" s="46">
        <v>-8838</v>
      </c>
      <c r="S30" s="46">
        <v>-10739</v>
      </c>
      <c r="T30" s="46">
        <v>333</v>
      </c>
      <c r="U30" s="46">
        <v>1096</v>
      </c>
      <c r="V30" s="46">
        <v>292</v>
      </c>
      <c r="W30" s="46">
        <v>654</v>
      </c>
      <c r="X30" s="46">
        <v>2323</v>
      </c>
      <c r="Y30" s="46">
        <v>3284</v>
      </c>
      <c r="Z30" s="46">
        <v>5685</v>
      </c>
      <c r="AA30" s="46">
        <v>6730</v>
      </c>
      <c r="AB30" s="46">
        <v>-2771</v>
      </c>
      <c r="AD30" s="43">
        <f t="shared" si="42"/>
        <v>-2375</v>
      </c>
      <c r="AE30" s="46">
        <f t="shared" si="43"/>
        <v>771</v>
      </c>
      <c r="AF30" s="46">
        <f t="shared" si="44"/>
        <v>1062</v>
      </c>
      <c r="AG30" s="46">
        <f t="shared" si="45"/>
        <v>2836</v>
      </c>
      <c r="AH30" s="43">
        <f t="shared" si="46"/>
        <v>-2148</v>
      </c>
      <c r="AI30" s="46">
        <f t="shared" si="47"/>
        <v>1193</v>
      </c>
      <c r="AJ30" s="46">
        <f t="shared" si="48"/>
        <v>3580</v>
      </c>
      <c r="AK30" s="46">
        <f t="shared" si="49"/>
        <v>5213</v>
      </c>
      <c r="AL30" s="43">
        <f t="shared" si="50"/>
        <v>21</v>
      </c>
      <c r="AM30" s="46">
        <f t="shared" si="51"/>
        <v>2678</v>
      </c>
      <c r="AN30" s="46">
        <f t="shared" si="51"/>
        <v>-496</v>
      </c>
      <c r="AO30" s="46">
        <f t="shared" si="51"/>
        <v>-1309</v>
      </c>
      <c r="AP30" s="46">
        <f t="shared" si="52"/>
        <v>-4350</v>
      </c>
      <c r="AQ30" s="46">
        <f t="shared" si="53"/>
        <v>-1000</v>
      </c>
      <c r="AR30" s="46">
        <f t="shared" si="53"/>
        <v>-3488</v>
      </c>
      <c r="AS30" s="46">
        <f t="shared" si="53"/>
        <v>-1901</v>
      </c>
      <c r="AT30" s="46">
        <f t="shared" si="54"/>
        <v>333</v>
      </c>
      <c r="AU30" s="46">
        <f t="shared" si="55"/>
        <v>763</v>
      </c>
      <c r="AV30" s="46">
        <f t="shared" si="55"/>
        <v>-804</v>
      </c>
      <c r="AW30" s="46">
        <f t="shared" si="55"/>
        <v>362</v>
      </c>
      <c r="AX30" s="46">
        <v>2323</v>
      </c>
      <c r="AY30" s="46">
        <f t="shared" si="56"/>
        <v>961</v>
      </c>
      <c r="AZ30" s="46">
        <f t="shared" si="56"/>
        <v>2401</v>
      </c>
      <c r="BA30" s="46">
        <f t="shared" si="56"/>
        <v>1045</v>
      </c>
      <c r="BB30" s="43">
        <f t="shared" si="57"/>
        <v>-2771</v>
      </c>
    </row>
    <row r="31" spans="2:54" ht="12" customHeight="1" x14ac:dyDescent="0.2">
      <c r="B31" s="45"/>
      <c r="C31" s="62" t="s">
        <v>236</v>
      </c>
      <c r="D31" s="46">
        <v>0</v>
      </c>
      <c r="E31" s="46"/>
      <c r="F31" s="46">
        <v>0</v>
      </c>
      <c r="G31" s="46"/>
      <c r="H31" s="46">
        <v>0</v>
      </c>
      <c r="I31" s="46">
        <v>0</v>
      </c>
      <c r="J31" s="46">
        <v>0</v>
      </c>
      <c r="K31" s="46">
        <v>0</v>
      </c>
      <c r="L31" s="46">
        <v>0</v>
      </c>
      <c r="M31" s="46">
        <v>0</v>
      </c>
      <c r="N31" s="46">
        <v>0</v>
      </c>
      <c r="O31" s="46"/>
      <c r="P31" s="46">
        <v>0</v>
      </c>
      <c r="Q31" s="46">
        <v>0</v>
      </c>
      <c r="R31" s="46">
        <v>0</v>
      </c>
      <c r="S31" s="46"/>
      <c r="T31" s="46"/>
      <c r="U31" s="46">
        <v>0</v>
      </c>
      <c r="V31" s="46"/>
      <c r="W31" s="46">
        <v>0</v>
      </c>
      <c r="X31" s="46"/>
      <c r="Y31" s="46"/>
      <c r="Z31" s="46"/>
      <c r="AA31" s="46"/>
      <c r="AB31" s="46"/>
      <c r="AD31" s="43">
        <f t="shared" si="42"/>
        <v>0</v>
      </c>
      <c r="AE31" s="46">
        <f t="shared" si="43"/>
        <v>0</v>
      </c>
      <c r="AF31" s="46">
        <f t="shared" si="44"/>
        <v>0</v>
      </c>
      <c r="AG31" s="46">
        <f t="shared" si="45"/>
        <v>0</v>
      </c>
      <c r="AH31" s="43">
        <f t="shared" si="46"/>
        <v>0</v>
      </c>
      <c r="AI31" s="46">
        <f t="shared" si="47"/>
        <v>0</v>
      </c>
      <c r="AJ31" s="46">
        <f t="shared" si="48"/>
        <v>0</v>
      </c>
      <c r="AK31" s="46">
        <f t="shared" si="49"/>
        <v>0</v>
      </c>
      <c r="AL31" s="43">
        <f t="shared" si="50"/>
        <v>0</v>
      </c>
      <c r="AM31" s="46">
        <f t="shared" si="51"/>
        <v>0</v>
      </c>
      <c r="AN31" s="46">
        <f t="shared" si="51"/>
        <v>0</v>
      </c>
      <c r="AO31" s="46">
        <f t="shared" si="51"/>
        <v>0</v>
      </c>
      <c r="AP31" s="46">
        <f t="shared" si="52"/>
        <v>0</v>
      </c>
      <c r="AQ31" s="46">
        <f t="shared" si="53"/>
        <v>0</v>
      </c>
      <c r="AR31" s="46">
        <f t="shared" si="53"/>
        <v>0</v>
      </c>
      <c r="AS31" s="46">
        <f t="shared" si="53"/>
        <v>0</v>
      </c>
      <c r="AT31" s="46">
        <f t="shared" si="54"/>
        <v>0</v>
      </c>
      <c r="AU31" s="46">
        <f t="shared" si="55"/>
        <v>0</v>
      </c>
      <c r="AV31" s="46">
        <f t="shared" si="55"/>
        <v>0</v>
      </c>
      <c r="AW31" s="46">
        <f t="shared" si="55"/>
        <v>0</v>
      </c>
      <c r="AX31" s="46">
        <v>0</v>
      </c>
      <c r="AY31" s="46">
        <f t="shared" si="56"/>
        <v>0</v>
      </c>
      <c r="AZ31" s="46">
        <f t="shared" si="56"/>
        <v>0</v>
      </c>
      <c r="BA31" s="46">
        <f t="shared" si="56"/>
        <v>0</v>
      </c>
      <c r="BB31" s="43">
        <f t="shared" si="57"/>
        <v>0</v>
      </c>
    </row>
    <row r="32" spans="2:54" ht="12" customHeight="1" x14ac:dyDescent="0.2">
      <c r="B32" s="45"/>
      <c r="C32" s="62" t="s">
        <v>237</v>
      </c>
      <c r="D32" s="46">
        <v>-1672</v>
      </c>
      <c r="E32" s="46">
        <v>-1081</v>
      </c>
      <c r="F32" s="46">
        <v>-528</v>
      </c>
      <c r="G32" s="46">
        <v>-211</v>
      </c>
      <c r="H32" s="46">
        <v>-1987</v>
      </c>
      <c r="I32" s="46">
        <v>-1238</v>
      </c>
      <c r="J32" s="46">
        <v>-707</v>
      </c>
      <c r="K32" s="46">
        <v>-1020</v>
      </c>
      <c r="L32" s="46">
        <v>-1375</v>
      </c>
      <c r="M32" s="46">
        <v>-473</v>
      </c>
      <c r="N32" s="46">
        <v>345</v>
      </c>
      <c r="O32" s="46">
        <v>253</v>
      </c>
      <c r="P32" s="46">
        <v>-1481</v>
      </c>
      <c r="Q32" s="46">
        <v>-437</v>
      </c>
      <c r="R32" s="46">
        <v>-158</v>
      </c>
      <c r="S32" s="46">
        <v>-351</v>
      </c>
      <c r="T32" s="46">
        <v>-1555</v>
      </c>
      <c r="U32" s="46">
        <v>-827</v>
      </c>
      <c r="V32" s="46">
        <v>-482</v>
      </c>
      <c r="W32" s="46">
        <v>-686</v>
      </c>
      <c r="X32" s="46">
        <v>-1545</v>
      </c>
      <c r="Y32" s="46">
        <v>-573</v>
      </c>
      <c r="Z32" s="46">
        <v>-282</v>
      </c>
      <c r="AA32" s="46">
        <v>-426</v>
      </c>
      <c r="AB32" s="46">
        <v>-1927</v>
      </c>
      <c r="AD32" s="43">
        <f t="shared" si="42"/>
        <v>-1672</v>
      </c>
      <c r="AE32" s="46">
        <f t="shared" si="43"/>
        <v>591</v>
      </c>
      <c r="AF32" s="46">
        <f t="shared" si="44"/>
        <v>553</v>
      </c>
      <c r="AG32" s="46">
        <f t="shared" si="45"/>
        <v>317</v>
      </c>
      <c r="AH32" s="43">
        <f t="shared" si="46"/>
        <v>-1987</v>
      </c>
      <c r="AI32" s="46">
        <f t="shared" si="47"/>
        <v>749</v>
      </c>
      <c r="AJ32" s="46">
        <f t="shared" si="48"/>
        <v>531</v>
      </c>
      <c r="AK32" s="46">
        <f t="shared" si="49"/>
        <v>-313</v>
      </c>
      <c r="AL32" s="43">
        <f t="shared" si="50"/>
        <v>-1375</v>
      </c>
      <c r="AM32" s="46">
        <f t="shared" si="51"/>
        <v>902</v>
      </c>
      <c r="AN32" s="46">
        <f t="shared" si="51"/>
        <v>818</v>
      </c>
      <c r="AO32" s="46">
        <f t="shared" si="51"/>
        <v>-92</v>
      </c>
      <c r="AP32" s="46">
        <f t="shared" si="52"/>
        <v>-1481</v>
      </c>
      <c r="AQ32" s="46">
        <f t="shared" si="53"/>
        <v>1044</v>
      </c>
      <c r="AR32" s="46">
        <f t="shared" si="53"/>
        <v>279</v>
      </c>
      <c r="AS32" s="46">
        <f t="shared" si="53"/>
        <v>-193</v>
      </c>
      <c r="AT32" s="46">
        <f t="shared" si="54"/>
        <v>-1555</v>
      </c>
      <c r="AU32" s="46">
        <f t="shared" si="55"/>
        <v>728</v>
      </c>
      <c r="AV32" s="46">
        <f t="shared" si="55"/>
        <v>345</v>
      </c>
      <c r="AW32" s="46">
        <f t="shared" si="55"/>
        <v>-204</v>
      </c>
      <c r="AX32" s="46">
        <v>-1545</v>
      </c>
      <c r="AY32" s="46">
        <f t="shared" si="56"/>
        <v>972</v>
      </c>
      <c r="AZ32" s="46">
        <f t="shared" si="56"/>
        <v>291</v>
      </c>
      <c r="BA32" s="46">
        <f t="shared" si="56"/>
        <v>-144</v>
      </c>
      <c r="BB32" s="43">
        <f t="shared" si="57"/>
        <v>-1927</v>
      </c>
    </row>
    <row r="33" spans="2:64" ht="12" customHeight="1" x14ac:dyDescent="0.2">
      <c r="B33" s="45"/>
      <c r="C33" s="62" t="s">
        <v>229</v>
      </c>
      <c r="D33" s="46">
        <v>0</v>
      </c>
      <c r="E33" s="46">
        <v>0</v>
      </c>
      <c r="F33" s="46">
        <v>0</v>
      </c>
      <c r="G33" s="46">
        <v>0</v>
      </c>
      <c r="H33" s="46"/>
      <c r="I33" s="46">
        <v>0</v>
      </c>
      <c r="J33" s="46"/>
      <c r="K33" s="46">
        <v>0</v>
      </c>
      <c r="L33" s="46"/>
      <c r="M33" s="46">
        <v>0</v>
      </c>
      <c r="N33" s="46"/>
      <c r="O33" s="46">
        <v>0</v>
      </c>
      <c r="P33" s="46"/>
      <c r="Q33" s="46">
        <v>0</v>
      </c>
      <c r="R33" s="46"/>
      <c r="S33" s="46"/>
      <c r="T33" s="46">
        <v>0</v>
      </c>
      <c r="U33" s="46">
        <v>0</v>
      </c>
      <c r="V33" s="46">
        <v>0</v>
      </c>
      <c r="W33" s="46">
        <v>0</v>
      </c>
      <c r="X33" s="46">
        <v>0</v>
      </c>
      <c r="Y33" s="46">
        <v>0</v>
      </c>
      <c r="Z33" s="46">
        <v>0</v>
      </c>
      <c r="AA33" s="46">
        <v>0</v>
      </c>
      <c r="AB33" s="46">
        <v>0</v>
      </c>
      <c r="AD33" s="43">
        <f t="shared" si="42"/>
        <v>0</v>
      </c>
      <c r="AE33" s="46">
        <f t="shared" si="43"/>
        <v>0</v>
      </c>
      <c r="AF33" s="46">
        <f t="shared" si="44"/>
        <v>0</v>
      </c>
      <c r="AG33" s="46">
        <f t="shared" si="45"/>
        <v>0</v>
      </c>
      <c r="AH33" s="43">
        <f t="shared" si="46"/>
        <v>0</v>
      </c>
      <c r="AI33" s="46">
        <f t="shared" si="47"/>
        <v>0</v>
      </c>
      <c r="AJ33" s="46">
        <f t="shared" si="48"/>
        <v>0</v>
      </c>
      <c r="AK33" s="46">
        <f t="shared" si="49"/>
        <v>0</v>
      </c>
      <c r="AL33" s="43">
        <f t="shared" si="50"/>
        <v>0</v>
      </c>
      <c r="AM33" s="46">
        <f t="shared" si="51"/>
        <v>0</v>
      </c>
      <c r="AN33" s="46">
        <f t="shared" si="51"/>
        <v>0</v>
      </c>
      <c r="AO33" s="46">
        <f t="shared" si="51"/>
        <v>0</v>
      </c>
      <c r="AP33" s="46">
        <f t="shared" si="52"/>
        <v>0</v>
      </c>
      <c r="AQ33" s="46">
        <f t="shared" si="53"/>
        <v>0</v>
      </c>
      <c r="AR33" s="46">
        <f t="shared" si="53"/>
        <v>0</v>
      </c>
      <c r="AS33" s="46">
        <f t="shared" si="53"/>
        <v>0</v>
      </c>
      <c r="AT33" s="46">
        <f t="shared" si="54"/>
        <v>0</v>
      </c>
      <c r="AU33" s="46">
        <f t="shared" si="55"/>
        <v>0</v>
      </c>
      <c r="AV33" s="46">
        <f t="shared" si="55"/>
        <v>0</v>
      </c>
      <c r="AW33" s="46">
        <f t="shared" si="55"/>
        <v>0</v>
      </c>
      <c r="AX33" s="46">
        <v>0</v>
      </c>
      <c r="AY33" s="46">
        <f t="shared" si="56"/>
        <v>0</v>
      </c>
      <c r="AZ33" s="46">
        <f t="shared" si="56"/>
        <v>0</v>
      </c>
      <c r="BA33" s="46">
        <f t="shared" si="56"/>
        <v>0</v>
      </c>
      <c r="BB33" s="43">
        <f t="shared" si="57"/>
        <v>0</v>
      </c>
    </row>
    <row r="34" spans="2:64" ht="12" customHeight="1" x14ac:dyDescent="0.2">
      <c r="B34" s="156" t="s">
        <v>238</v>
      </c>
      <c r="C34" s="157"/>
      <c r="D34" s="64">
        <f t="shared" ref="D34:I34" si="58">SUM(D25:D33)</f>
        <v>5113</v>
      </c>
      <c r="E34" s="64">
        <f t="shared" si="58"/>
        <v>8770</v>
      </c>
      <c r="F34" s="64">
        <f t="shared" si="58"/>
        <v>19845</v>
      </c>
      <c r="G34" s="64">
        <f t="shared" si="58"/>
        <v>30250</v>
      </c>
      <c r="H34" s="64">
        <f t="shared" si="58"/>
        <v>542</v>
      </c>
      <c r="I34" s="64">
        <f t="shared" si="58"/>
        <v>10132</v>
      </c>
      <c r="J34" s="64">
        <f>SUM(J25:J33)</f>
        <v>22354</v>
      </c>
      <c r="K34" s="64">
        <f t="shared" ref="K34:Q34" si="59">SUM(K25:K33)</f>
        <v>39865</v>
      </c>
      <c r="L34" s="64">
        <f t="shared" si="59"/>
        <v>14452</v>
      </c>
      <c r="M34" s="64">
        <f t="shared" si="59"/>
        <v>2139</v>
      </c>
      <c r="N34" s="64">
        <f t="shared" si="59"/>
        <v>15011</v>
      </c>
      <c r="O34" s="64">
        <f t="shared" si="59"/>
        <v>38862</v>
      </c>
      <c r="P34" s="64">
        <f t="shared" si="59"/>
        <v>-8875</v>
      </c>
      <c r="Q34" s="64">
        <f t="shared" si="59"/>
        <v>-30471</v>
      </c>
      <c r="R34" s="64">
        <f t="shared" ref="R34:AB34" si="60">SUM(R25:R33)</f>
        <v>-42875</v>
      </c>
      <c r="S34" s="64">
        <f t="shared" si="60"/>
        <v>-35822</v>
      </c>
      <c r="T34" s="64">
        <f t="shared" si="60"/>
        <v>7203</v>
      </c>
      <c r="U34" s="64">
        <f t="shared" si="60"/>
        <v>-8410</v>
      </c>
      <c r="V34" s="64">
        <f t="shared" si="60"/>
        <v>14688</v>
      </c>
      <c r="W34" s="64">
        <f t="shared" si="60"/>
        <v>45011</v>
      </c>
      <c r="X34" s="64">
        <f t="shared" si="60"/>
        <v>10750</v>
      </c>
      <c r="Y34" s="64">
        <f t="shared" si="60"/>
        <v>4316</v>
      </c>
      <c r="Z34" s="64">
        <f t="shared" si="60"/>
        <v>-6313</v>
      </c>
      <c r="AA34" s="64">
        <f t="shared" si="60"/>
        <v>45604</v>
      </c>
      <c r="AB34" s="64">
        <f t="shared" si="60"/>
        <v>19976</v>
      </c>
      <c r="AD34" s="64">
        <f t="shared" ref="AD34:AI34" si="61">SUM(AD25:AD33)</f>
        <v>5113</v>
      </c>
      <c r="AE34" s="64">
        <f t="shared" si="61"/>
        <v>3657</v>
      </c>
      <c r="AF34" s="64">
        <f t="shared" si="61"/>
        <v>11075</v>
      </c>
      <c r="AG34" s="64">
        <f t="shared" si="61"/>
        <v>10405</v>
      </c>
      <c r="AH34" s="64">
        <f t="shared" si="61"/>
        <v>542</v>
      </c>
      <c r="AI34" s="64">
        <f t="shared" si="61"/>
        <v>9590</v>
      </c>
      <c r="AJ34" s="64">
        <f>SUM(AJ25:AJ33)</f>
        <v>12222</v>
      </c>
      <c r="AK34" s="64">
        <f t="shared" ref="AK34:AP34" si="62">SUM(AK25:AK33)</f>
        <v>17511</v>
      </c>
      <c r="AL34" s="64">
        <f t="shared" si="62"/>
        <v>14452</v>
      </c>
      <c r="AM34" s="64">
        <f t="shared" si="62"/>
        <v>-12313</v>
      </c>
      <c r="AN34" s="64">
        <f t="shared" si="62"/>
        <v>12872</v>
      </c>
      <c r="AO34" s="64">
        <f t="shared" si="62"/>
        <v>23851</v>
      </c>
      <c r="AP34" s="64">
        <f t="shared" si="62"/>
        <v>-8875</v>
      </c>
      <c r="AQ34" s="64">
        <f t="shared" ref="AQ34:AR34" si="63">SUM(AQ25:AQ33)</f>
        <v>-21596</v>
      </c>
      <c r="AR34" s="64">
        <f t="shared" si="63"/>
        <v>-12404</v>
      </c>
      <c r="AS34" s="64">
        <f t="shared" ref="AS34:AU34" si="64">SUM(AS25:AS33)</f>
        <v>7053</v>
      </c>
      <c r="AT34" s="64">
        <f t="shared" si="64"/>
        <v>7203</v>
      </c>
      <c r="AU34" s="64">
        <f t="shared" si="64"/>
        <v>-15613</v>
      </c>
      <c r="AV34" s="64">
        <f t="shared" ref="AV34:AY34" si="65">SUM(AV25:AV33)</f>
        <v>23098</v>
      </c>
      <c r="AW34" s="64">
        <f t="shared" si="65"/>
        <v>30323</v>
      </c>
      <c r="AX34" s="64">
        <f t="shared" si="65"/>
        <v>10750</v>
      </c>
      <c r="AY34" s="64">
        <f t="shared" si="65"/>
        <v>-6434</v>
      </c>
      <c r="AZ34" s="64">
        <f t="shared" ref="AZ34:BB34" si="66">SUM(AZ25:AZ33)</f>
        <v>-10629</v>
      </c>
      <c r="BA34" s="64">
        <f t="shared" si="66"/>
        <v>51917</v>
      </c>
      <c r="BB34" s="64">
        <f t="shared" si="66"/>
        <v>19976</v>
      </c>
    </row>
    <row r="35" spans="2:64" ht="12.6" customHeight="1" x14ac:dyDescent="0.2">
      <c r="B35" s="45"/>
      <c r="C35" s="62" t="s">
        <v>239</v>
      </c>
      <c r="D35" s="46">
        <v>0</v>
      </c>
      <c r="E35" s="46">
        <v>0</v>
      </c>
      <c r="F35" s="46">
        <v>0</v>
      </c>
      <c r="G35" s="46">
        <v>0</v>
      </c>
      <c r="H35" s="46">
        <v>0</v>
      </c>
      <c r="I35" s="46">
        <v>0</v>
      </c>
      <c r="J35" s="46">
        <v>0</v>
      </c>
      <c r="K35" s="46">
        <v>0</v>
      </c>
      <c r="L35" s="46">
        <v>0</v>
      </c>
      <c r="M35" s="46">
        <v>0</v>
      </c>
      <c r="N35" s="46">
        <v>0</v>
      </c>
      <c r="O35" s="46">
        <v>0</v>
      </c>
      <c r="P35" s="46">
        <v>0</v>
      </c>
      <c r="Q35" s="46">
        <v>0</v>
      </c>
      <c r="R35" s="46">
        <v>0</v>
      </c>
      <c r="S35" s="46">
        <v>0</v>
      </c>
      <c r="T35" s="46">
        <v>0</v>
      </c>
      <c r="U35" s="46">
        <v>0</v>
      </c>
      <c r="V35" s="46">
        <v>0</v>
      </c>
      <c r="W35" s="46">
        <v>0</v>
      </c>
      <c r="X35" s="46">
        <v>0</v>
      </c>
      <c r="Y35" s="46">
        <v>0</v>
      </c>
      <c r="Z35" s="46">
        <v>0</v>
      </c>
      <c r="AA35" s="46">
        <v>0</v>
      </c>
      <c r="AB35" s="46">
        <v>0</v>
      </c>
      <c r="AD35" s="43">
        <f t="shared" ref="AD35:AD37" si="67">D35</f>
        <v>0</v>
      </c>
      <c r="AE35" s="46">
        <f t="shared" ref="AE35:AE37" si="68">E35-D35</f>
        <v>0</v>
      </c>
      <c r="AF35" s="46">
        <f t="shared" ref="AF35:AF37" si="69">F35-E35</f>
        <v>0</v>
      </c>
      <c r="AG35" s="46">
        <f t="shared" ref="AG35:AG37" si="70">G35-F35</f>
        <v>0</v>
      </c>
      <c r="AH35" s="43">
        <f t="shared" ref="AH35:AH37" si="71">H35</f>
        <v>0</v>
      </c>
      <c r="AI35" s="46">
        <f t="shared" ref="AI35:AI37" si="72">I35-H35</f>
        <v>0</v>
      </c>
      <c r="AJ35" s="46">
        <f t="shared" ref="AJ35:AJ37" si="73">J35-I35</f>
        <v>0</v>
      </c>
      <c r="AK35" s="46">
        <f t="shared" ref="AK35:AK37" si="74">K35-J35</f>
        <v>0</v>
      </c>
      <c r="AL35" s="43">
        <f t="shared" ref="AL35:AL37" si="75">L35</f>
        <v>0</v>
      </c>
      <c r="AM35" s="46">
        <f>M35-L35</f>
        <v>0</v>
      </c>
      <c r="AN35" s="46">
        <f>N35-M35</f>
        <v>0</v>
      </c>
      <c r="AO35" s="46">
        <f>O35-N35</f>
        <v>0</v>
      </c>
      <c r="AP35" s="46">
        <f t="shared" ref="AP35:AP37" si="76">P35</f>
        <v>0</v>
      </c>
      <c r="AQ35" s="46">
        <f>Q35-P35</f>
        <v>0</v>
      </c>
      <c r="AR35" s="46">
        <f>R35-Q35</f>
        <v>0</v>
      </c>
      <c r="AS35" s="46">
        <f>S35-R35</f>
        <v>0</v>
      </c>
      <c r="AT35" s="46">
        <f t="shared" ref="AT35:AT37" si="77">T35</f>
        <v>0</v>
      </c>
      <c r="AU35" s="46">
        <f t="shared" ref="AU35:AW37" si="78">U35-T35</f>
        <v>0</v>
      </c>
      <c r="AV35" s="46">
        <f t="shared" si="78"/>
        <v>0</v>
      </c>
      <c r="AW35" s="46">
        <f t="shared" si="78"/>
        <v>0</v>
      </c>
      <c r="AX35" s="46">
        <f t="shared" ref="AX35:AX37" si="79">X35</f>
        <v>0</v>
      </c>
      <c r="AY35" s="46">
        <f t="shared" ref="AY35:BA37" si="80">Y35-X35</f>
        <v>0</v>
      </c>
      <c r="AZ35" s="46">
        <f t="shared" si="80"/>
        <v>0</v>
      </c>
      <c r="BA35" s="46">
        <f t="shared" si="80"/>
        <v>0</v>
      </c>
      <c r="BB35" s="43">
        <f t="shared" ref="BB35:BB37" si="81">AB35</f>
        <v>0</v>
      </c>
    </row>
    <row r="36" spans="2:64" ht="12.6" customHeight="1" x14ac:dyDescent="0.2">
      <c r="B36" s="45"/>
      <c r="C36" s="62" t="s">
        <v>240</v>
      </c>
      <c r="D36" s="46"/>
      <c r="E36" s="46"/>
      <c r="F36" s="46"/>
      <c r="G36" s="46"/>
      <c r="H36" s="46"/>
      <c r="I36" s="46"/>
      <c r="J36" s="46"/>
      <c r="K36" s="46"/>
      <c r="L36" s="46"/>
      <c r="M36" s="46"/>
      <c r="N36" s="46"/>
      <c r="O36" s="46"/>
      <c r="P36" s="46"/>
      <c r="Q36" s="46">
        <v>0</v>
      </c>
      <c r="R36" s="46"/>
      <c r="S36" s="46"/>
      <c r="T36" s="46"/>
      <c r="U36" s="46">
        <v>718</v>
      </c>
      <c r="V36" s="46">
        <v>0</v>
      </c>
      <c r="W36" s="46">
        <v>787</v>
      </c>
      <c r="X36" s="46"/>
      <c r="Y36" s="46">
        <v>0</v>
      </c>
      <c r="Z36" s="46">
        <v>0</v>
      </c>
      <c r="AA36" s="46">
        <v>1548</v>
      </c>
      <c r="AB36" s="46">
        <v>0</v>
      </c>
      <c r="AD36" s="43"/>
      <c r="AE36" s="46"/>
      <c r="AF36" s="46"/>
      <c r="AG36" s="46"/>
      <c r="AH36" s="43"/>
      <c r="AI36" s="46"/>
      <c r="AJ36" s="46"/>
      <c r="AK36" s="46"/>
      <c r="AL36" s="43"/>
      <c r="AM36" s="46"/>
      <c r="AN36" s="46"/>
      <c r="AO36" s="46"/>
      <c r="AP36" s="46"/>
      <c r="AQ36" s="46"/>
      <c r="AR36" s="46"/>
      <c r="AS36" s="46"/>
      <c r="AT36" s="46"/>
      <c r="AU36" s="46">
        <f t="shared" si="78"/>
        <v>718</v>
      </c>
      <c r="AV36" s="46">
        <f t="shared" si="78"/>
        <v>-718</v>
      </c>
      <c r="AW36" s="46">
        <f t="shared" si="78"/>
        <v>787</v>
      </c>
      <c r="AX36" s="46">
        <f t="shared" si="79"/>
        <v>0</v>
      </c>
      <c r="AY36" s="46">
        <f t="shared" si="80"/>
        <v>0</v>
      </c>
      <c r="AZ36" s="46">
        <f t="shared" si="80"/>
        <v>0</v>
      </c>
      <c r="BA36" s="46">
        <f t="shared" si="80"/>
        <v>1548</v>
      </c>
      <c r="BB36" s="43">
        <f t="shared" si="81"/>
        <v>0</v>
      </c>
    </row>
    <row r="37" spans="2:64" ht="12" customHeight="1" x14ac:dyDescent="0.2">
      <c r="B37" s="45"/>
      <c r="C37" s="62" t="s">
        <v>241</v>
      </c>
      <c r="D37" s="46">
        <v>-55</v>
      </c>
      <c r="E37" s="46">
        <v>-302</v>
      </c>
      <c r="F37" s="46">
        <v>-550</v>
      </c>
      <c r="G37" s="46">
        <v>-798</v>
      </c>
      <c r="H37" s="46">
        <v>-807</v>
      </c>
      <c r="I37" s="46">
        <v>-1091</v>
      </c>
      <c r="J37" s="46">
        <v>-1375</v>
      </c>
      <c r="K37" s="46">
        <v>-1659</v>
      </c>
      <c r="L37" s="46">
        <v>-1362</v>
      </c>
      <c r="M37" s="46">
        <v>-1757</v>
      </c>
      <c r="N37" s="46">
        <v>-2152</v>
      </c>
      <c r="O37" s="46">
        <v>-2547</v>
      </c>
      <c r="P37" s="46">
        <v>-1748</v>
      </c>
      <c r="Q37" s="46">
        <v>-2282</v>
      </c>
      <c r="R37" s="46">
        <v>-2818</v>
      </c>
      <c r="S37" s="46">
        <v>-3353</v>
      </c>
      <c r="T37" s="46">
        <v>-1767</v>
      </c>
      <c r="U37" s="46">
        <v>-2486</v>
      </c>
      <c r="V37" s="46">
        <v>-2409</v>
      </c>
      <c r="W37" s="46">
        <v>-3906</v>
      </c>
      <c r="X37" s="46">
        <v>-473</v>
      </c>
      <c r="Y37" s="46">
        <v>-829</v>
      </c>
      <c r="Z37" s="46">
        <v>364</v>
      </c>
      <c r="AA37" s="46">
        <v>-1539</v>
      </c>
      <c r="AB37" s="46">
        <v>-1732</v>
      </c>
      <c r="AD37" s="43">
        <f t="shared" si="67"/>
        <v>-55</v>
      </c>
      <c r="AE37" s="46">
        <f t="shared" si="68"/>
        <v>-247</v>
      </c>
      <c r="AF37" s="46">
        <f t="shared" si="69"/>
        <v>-248</v>
      </c>
      <c r="AG37" s="46">
        <f t="shared" si="70"/>
        <v>-248</v>
      </c>
      <c r="AH37" s="43">
        <f t="shared" si="71"/>
        <v>-807</v>
      </c>
      <c r="AI37" s="46">
        <f t="shared" si="72"/>
        <v>-284</v>
      </c>
      <c r="AJ37" s="46">
        <f t="shared" si="73"/>
        <v>-284</v>
      </c>
      <c r="AK37" s="46">
        <f t="shared" si="74"/>
        <v>-284</v>
      </c>
      <c r="AL37" s="43">
        <f t="shared" si="75"/>
        <v>-1362</v>
      </c>
      <c r="AM37" s="46">
        <f>M37-L37</f>
        <v>-395</v>
      </c>
      <c r="AN37" s="46">
        <f>N37-M37</f>
        <v>-395</v>
      </c>
      <c r="AO37" s="46">
        <f>O37-N37</f>
        <v>-395</v>
      </c>
      <c r="AP37" s="46">
        <f t="shared" si="76"/>
        <v>-1748</v>
      </c>
      <c r="AQ37" s="46">
        <f>Q37-P37</f>
        <v>-534</v>
      </c>
      <c r="AR37" s="46">
        <f>R37-Q37</f>
        <v>-536</v>
      </c>
      <c r="AS37" s="46">
        <f>S37-R37</f>
        <v>-535</v>
      </c>
      <c r="AT37" s="46">
        <f t="shared" si="77"/>
        <v>-1767</v>
      </c>
      <c r="AU37" s="46">
        <f t="shared" si="78"/>
        <v>-719</v>
      </c>
      <c r="AV37" s="46">
        <f t="shared" si="78"/>
        <v>77</v>
      </c>
      <c r="AW37" s="46">
        <f t="shared" si="78"/>
        <v>-1497</v>
      </c>
      <c r="AX37" s="46">
        <f t="shared" si="79"/>
        <v>-473</v>
      </c>
      <c r="AY37" s="46">
        <f t="shared" si="80"/>
        <v>-356</v>
      </c>
      <c r="AZ37" s="46">
        <f t="shared" si="80"/>
        <v>1193</v>
      </c>
      <c r="BA37" s="46">
        <f t="shared" si="80"/>
        <v>-1903</v>
      </c>
      <c r="BB37" s="43">
        <f t="shared" si="81"/>
        <v>-1732</v>
      </c>
    </row>
    <row r="38" spans="2:64" ht="12" customHeight="1" x14ac:dyDescent="0.2">
      <c r="B38" s="156" t="s">
        <v>242</v>
      </c>
      <c r="C38" s="157"/>
      <c r="D38" s="64">
        <f t="shared" ref="D38:I38" si="82">SUM(D34:D37)</f>
        <v>5058</v>
      </c>
      <c r="E38" s="64">
        <f t="shared" si="82"/>
        <v>8468</v>
      </c>
      <c r="F38" s="64">
        <f t="shared" si="82"/>
        <v>19295</v>
      </c>
      <c r="G38" s="64">
        <f t="shared" si="82"/>
        <v>29452</v>
      </c>
      <c r="H38" s="64">
        <f t="shared" si="82"/>
        <v>-265</v>
      </c>
      <c r="I38" s="64">
        <f t="shared" si="82"/>
        <v>9041</v>
      </c>
      <c r="J38" s="64">
        <f>SUM(J34:J37)</f>
        <v>20979</v>
      </c>
      <c r="K38" s="64">
        <f t="shared" ref="K38:Q38" si="83">SUM(K34:K37)</f>
        <v>38206</v>
      </c>
      <c r="L38" s="64">
        <f t="shared" si="83"/>
        <v>13090</v>
      </c>
      <c r="M38" s="64">
        <f t="shared" si="83"/>
        <v>382</v>
      </c>
      <c r="N38" s="64">
        <f t="shared" si="83"/>
        <v>12859</v>
      </c>
      <c r="O38" s="64">
        <f t="shared" si="83"/>
        <v>36315</v>
      </c>
      <c r="P38" s="64">
        <f t="shared" si="83"/>
        <v>-10623</v>
      </c>
      <c r="Q38" s="64">
        <f t="shared" si="83"/>
        <v>-32753</v>
      </c>
      <c r="R38" s="64">
        <f t="shared" ref="R38:AB38" si="84">SUM(R34:R37)</f>
        <v>-45693</v>
      </c>
      <c r="S38" s="64">
        <f t="shared" si="84"/>
        <v>-39175</v>
      </c>
      <c r="T38" s="64">
        <f t="shared" si="84"/>
        <v>5436</v>
      </c>
      <c r="U38" s="64">
        <f t="shared" si="84"/>
        <v>-10178</v>
      </c>
      <c r="V38" s="64">
        <f t="shared" si="84"/>
        <v>12279</v>
      </c>
      <c r="W38" s="64">
        <f t="shared" si="84"/>
        <v>41892</v>
      </c>
      <c r="X38" s="64">
        <f t="shared" si="84"/>
        <v>10277</v>
      </c>
      <c r="Y38" s="64">
        <f t="shared" si="84"/>
        <v>3487</v>
      </c>
      <c r="Z38" s="64">
        <f t="shared" si="84"/>
        <v>-5949</v>
      </c>
      <c r="AA38" s="64">
        <f t="shared" si="84"/>
        <v>45613</v>
      </c>
      <c r="AB38" s="64">
        <f t="shared" si="84"/>
        <v>18244</v>
      </c>
      <c r="AD38" s="64">
        <f t="shared" ref="AD38:AI38" si="85">SUM(AD34:AD37)</f>
        <v>5058</v>
      </c>
      <c r="AE38" s="64">
        <f t="shared" si="85"/>
        <v>3410</v>
      </c>
      <c r="AF38" s="64">
        <f t="shared" si="85"/>
        <v>10827</v>
      </c>
      <c r="AG38" s="64">
        <f t="shared" si="85"/>
        <v>10157</v>
      </c>
      <c r="AH38" s="64">
        <f t="shared" si="85"/>
        <v>-265</v>
      </c>
      <c r="AI38" s="64">
        <f t="shared" si="85"/>
        <v>9306</v>
      </c>
      <c r="AJ38" s="64">
        <f>SUM(AJ34:AJ37)</f>
        <v>11938</v>
      </c>
      <c r="AK38" s="64">
        <f t="shared" ref="AK38:AP38" si="86">SUM(AK34:AK37)</f>
        <v>17227</v>
      </c>
      <c r="AL38" s="64">
        <f t="shared" si="86"/>
        <v>13090</v>
      </c>
      <c r="AM38" s="64">
        <f t="shared" si="86"/>
        <v>-12708</v>
      </c>
      <c r="AN38" s="64">
        <f t="shared" si="86"/>
        <v>12477</v>
      </c>
      <c r="AO38" s="64">
        <f t="shared" si="86"/>
        <v>23456</v>
      </c>
      <c r="AP38" s="64">
        <f t="shared" si="86"/>
        <v>-10623</v>
      </c>
      <c r="AQ38" s="64">
        <f t="shared" ref="AQ38:AR38" si="87">SUM(AQ34:AQ37)</f>
        <v>-22130</v>
      </c>
      <c r="AR38" s="64">
        <f t="shared" si="87"/>
        <v>-12940</v>
      </c>
      <c r="AS38" s="64">
        <f t="shared" ref="AS38:AU38" si="88">SUM(AS34:AS37)</f>
        <v>6518</v>
      </c>
      <c r="AT38" s="64">
        <f t="shared" si="88"/>
        <v>5436</v>
      </c>
      <c r="AU38" s="64">
        <f t="shared" si="88"/>
        <v>-15614</v>
      </c>
      <c r="AV38" s="64">
        <f t="shared" ref="AV38:AY38" si="89">SUM(AV34:AV37)</f>
        <v>22457</v>
      </c>
      <c r="AW38" s="64">
        <f t="shared" si="89"/>
        <v>29613</v>
      </c>
      <c r="AX38" s="64">
        <f t="shared" si="89"/>
        <v>10277</v>
      </c>
      <c r="AY38" s="64">
        <f t="shared" si="89"/>
        <v>-6790</v>
      </c>
      <c r="AZ38" s="64">
        <f t="shared" ref="AZ38:BB38" si="90">SUM(AZ34:AZ37)</f>
        <v>-9436</v>
      </c>
      <c r="BA38" s="64">
        <f t="shared" si="90"/>
        <v>51562</v>
      </c>
      <c r="BB38" s="64">
        <f t="shared" si="90"/>
        <v>18244</v>
      </c>
    </row>
    <row r="39" spans="2:64" ht="12" customHeight="1" x14ac:dyDescent="0.2">
      <c r="B39" s="59" t="s">
        <v>92</v>
      </c>
      <c r="C39" s="60"/>
      <c r="D39" s="60"/>
      <c r="E39" s="60"/>
      <c r="F39" s="60"/>
      <c r="G39" s="60"/>
      <c r="H39" s="60"/>
      <c r="I39" s="61"/>
      <c r="J39" s="61"/>
      <c r="K39" s="60"/>
      <c r="L39" s="60"/>
      <c r="M39" s="60"/>
      <c r="N39" s="60"/>
      <c r="O39" s="60"/>
      <c r="P39" s="60"/>
      <c r="Q39" s="60"/>
      <c r="R39" s="60"/>
      <c r="S39" s="60"/>
      <c r="T39" s="60"/>
      <c r="U39" s="60"/>
      <c r="V39" s="60"/>
      <c r="W39" s="60"/>
      <c r="X39" s="60"/>
      <c r="Y39" s="60"/>
      <c r="Z39" s="60"/>
      <c r="AA39" s="60"/>
      <c r="AB39" s="60"/>
      <c r="AD39" s="60"/>
      <c r="AE39" s="60"/>
      <c r="AF39" s="60"/>
      <c r="AG39" s="60"/>
      <c r="AH39" s="60"/>
      <c r="AI39" s="61"/>
      <c r="AJ39" s="61"/>
      <c r="AK39" s="60"/>
      <c r="AL39" s="60"/>
      <c r="AM39" s="60"/>
      <c r="AN39" s="60"/>
      <c r="AO39" s="60"/>
      <c r="AP39" s="60"/>
      <c r="AQ39" s="60"/>
      <c r="AR39" s="60"/>
      <c r="AS39" s="60"/>
      <c r="AT39" s="60"/>
      <c r="AU39" s="60"/>
      <c r="AV39" s="60"/>
      <c r="AW39" s="60"/>
      <c r="AX39" s="60"/>
      <c r="AY39" s="60"/>
      <c r="AZ39" s="60"/>
      <c r="BA39" s="60"/>
      <c r="BB39" s="60"/>
    </row>
    <row r="40" spans="2:64" ht="12" customHeight="1" x14ac:dyDescent="0.2">
      <c r="B40" s="45"/>
      <c r="C40" s="62" t="s">
        <v>243</v>
      </c>
      <c r="D40" s="46">
        <v>-552</v>
      </c>
      <c r="E40" s="46">
        <v>-882</v>
      </c>
      <c r="F40" s="46">
        <v>-1431</v>
      </c>
      <c r="G40" s="46">
        <v>-1560</v>
      </c>
      <c r="H40" s="46">
        <v>-597</v>
      </c>
      <c r="I40" s="46">
        <v>-1049</v>
      </c>
      <c r="J40" s="46">
        <v>-1854</v>
      </c>
      <c r="K40" s="46">
        <v>-3867</v>
      </c>
      <c r="L40" s="46">
        <v>-339</v>
      </c>
      <c r="M40" s="46">
        <v>-737</v>
      </c>
      <c r="N40" s="46">
        <v>-1154</v>
      </c>
      <c r="O40" s="46">
        <v>-3088</v>
      </c>
      <c r="P40" s="46">
        <v>-1123</v>
      </c>
      <c r="Q40" s="46">
        <v>-1883</v>
      </c>
      <c r="R40" s="46">
        <v>-2528</v>
      </c>
      <c r="S40" s="46">
        <v>-3277</v>
      </c>
      <c r="T40" s="46">
        <v>-726</v>
      </c>
      <c r="U40" s="46">
        <v>-2072</v>
      </c>
      <c r="V40" s="46">
        <v>-2788</v>
      </c>
      <c r="W40" s="46">
        <v>-3375</v>
      </c>
      <c r="X40" s="46">
        <v>-1151</v>
      </c>
      <c r="Y40" s="46">
        <v>-1842</v>
      </c>
      <c r="Z40" s="46">
        <v>-2873</v>
      </c>
      <c r="AA40" s="46">
        <v>-3322</v>
      </c>
      <c r="AB40" s="46">
        <v>-1294</v>
      </c>
      <c r="AD40" s="43">
        <f t="shared" ref="AD40:AD58" si="91">D40</f>
        <v>-552</v>
      </c>
      <c r="AE40" s="46">
        <f t="shared" ref="AE40:AE58" si="92">E40-D40</f>
        <v>-330</v>
      </c>
      <c r="AF40" s="46">
        <f t="shared" ref="AF40:AF58" si="93">F40-E40</f>
        <v>-549</v>
      </c>
      <c r="AG40" s="46">
        <f t="shared" ref="AG40:AG58" si="94">G40-F40</f>
        <v>-129</v>
      </c>
      <c r="AH40" s="43">
        <f t="shared" ref="AH40:AH58" si="95">H40</f>
        <v>-597</v>
      </c>
      <c r="AI40" s="46">
        <f t="shared" ref="AI40:AI58" si="96">I40-H40</f>
        <v>-452</v>
      </c>
      <c r="AJ40" s="46">
        <f t="shared" ref="AJ40:AJ58" si="97">J40-I40</f>
        <v>-805</v>
      </c>
      <c r="AK40" s="46">
        <f t="shared" ref="AK40:AK58" si="98">K40-J40</f>
        <v>-2013</v>
      </c>
      <c r="AL40" s="43">
        <f t="shared" ref="AL40:AL58" si="99">L40</f>
        <v>-339</v>
      </c>
      <c r="AM40" s="46">
        <f t="shared" ref="AM40:AM58" si="100">M40-L40</f>
        <v>-398</v>
      </c>
      <c r="AN40" s="46">
        <f t="shared" ref="AN40:AN58" si="101">N40-M40</f>
        <v>-417</v>
      </c>
      <c r="AO40" s="46">
        <f t="shared" ref="AO40:AO58" si="102">O40-N40</f>
        <v>-1934</v>
      </c>
      <c r="AP40" s="46">
        <f t="shared" ref="AP40:AP58" si="103">P40</f>
        <v>-1123</v>
      </c>
      <c r="AQ40" s="46">
        <f t="shared" ref="AQ40:AQ58" si="104">Q40-P40</f>
        <v>-760</v>
      </c>
      <c r="AR40" s="46">
        <f t="shared" ref="AR40:AR58" si="105">R40-Q40</f>
        <v>-645</v>
      </c>
      <c r="AS40" s="46">
        <f t="shared" ref="AS40:AS58" si="106">S40-R40</f>
        <v>-749</v>
      </c>
      <c r="AT40" s="46">
        <f t="shared" ref="AT40:AT58" si="107">T40</f>
        <v>-726</v>
      </c>
      <c r="AU40" s="46">
        <f t="shared" ref="AU40:AU58" si="108">U40-T40</f>
        <v>-1346</v>
      </c>
      <c r="AV40" s="46">
        <f t="shared" ref="AV40:AV58" si="109">V40-U40</f>
        <v>-716</v>
      </c>
      <c r="AW40" s="46">
        <f t="shared" ref="AW40:AW58" si="110">W40-V40</f>
        <v>-587</v>
      </c>
      <c r="AX40" s="46">
        <v>-1151</v>
      </c>
      <c r="AY40" s="46">
        <f t="shared" ref="AY40:AY58" si="111">Y40-X40</f>
        <v>-691</v>
      </c>
      <c r="AZ40" s="46">
        <f t="shared" ref="AZ40:AZ58" si="112">Z40-Y40</f>
        <v>-1031</v>
      </c>
      <c r="BA40" s="46">
        <f t="shared" ref="BA40:BA58" si="113">AA40-Z40</f>
        <v>-449</v>
      </c>
      <c r="BB40" s="43">
        <f t="shared" ref="BB40:BB58" si="114">AB40</f>
        <v>-1294</v>
      </c>
    </row>
    <row r="41" spans="2:64" ht="12" customHeight="1" x14ac:dyDescent="0.2">
      <c r="B41" s="45"/>
      <c r="C41" s="62" t="s">
        <v>244</v>
      </c>
      <c r="D41" s="46">
        <v>0</v>
      </c>
      <c r="E41" s="46">
        <v>0</v>
      </c>
      <c r="F41" s="46">
        <v>0</v>
      </c>
      <c r="G41" s="46">
        <v>0</v>
      </c>
      <c r="H41" s="46"/>
      <c r="I41" s="46">
        <v>0</v>
      </c>
      <c r="J41" s="46"/>
      <c r="K41" s="46">
        <v>0</v>
      </c>
      <c r="L41" s="46"/>
      <c r="M41" s="46">
        <v>0</v>
      </c>
      <c r="N41" s="46"/>
      <c r="O41" s="46">
        <v>0</v>
      </c>
      <c r="P41" s="46"/>
      <c r="Q41" s="46"/>
      <c r="R41" s="46"/>
      <c r="S41" s="46"/>
      <c r="T41" s="46"/>
      <c r="U41" s="46"/>
      <c r="V41" s="46">
        <v>0</v>
      </c>
      <c r="W41" s="46">
        <v>0</v>
      </c>
      <c r="X41" s="46">
        <v>0</v>
      </c>
      <c r="Y41" s="46">
        <v>0</v>
      </c>
      <c r="Z41" s="46">
        <v>0</v>
      </c>
      <c r="AA41" s="46">
        <v>0</v>
      </c>
      <c r="AB41" s="46">
        <v>0</v>
      </c>
      <c r="AD41" s="43">
        <f t="shared" si="91"/>
        <v>0</v>
      </c>
      <c r="AE41" s="46">
        <f t="shared" si="92"/>
        <v>0</v>
      </c>
      <c r="AF41" s="46">
        <f t="shared" si="93"/>
        <v>0</v>
      </c>
      <c r="AG41" s="46">
        <f t="shared" si="94"/>
        <v>0</v>
      </c>
      <c r="AH41" s="43">
        <f t="shared" si="95"/>
        <v>0</v>
      </c>
      <c r="AI41" s="46">
        <f t="shared" si="96"/>
        <v>0</v>
      </c>
      <c r="AJ41" s="46">
        <f t="shared" si="97"/>
        <v>0</v>
      </c>
      <c r="AK41" s="46">
        <f t="shared" si="98"/>
        <v>0</v>
      </c>
      <c r="AL41" s="43">
        <f t="shared" si="99"/>
        <v>0</v>
      </c>
      <c r="AM41" s="46">
        <f t="shared" si="100"/>
        <v>0</v>
      </c>
      <c r="AN41" s="46">
        <f t="shared" si="101"/>
        <v>0</v>
      </c>
      <c r="AO41" s="46">
        <f t="shared" si="102"/>
        <v>0</v>
      </c>
      <c r="AP41" s="46">
        <f t="shared" si="103"/>
        <v>0</v>
      </c>
      <c r="AQ41" s="46">
        <f t="shared" si="104"/>
        <v>0</v>
      </c>
      <c r="AR41" s="46">
        <f t="shared" si="105"/>
        <v>0</v>
      </c>
      <c r="AS41" s="46">
        <f t="shared" si="106"/>
        <v>0</v>
      </c>
      <c r="AT41" s="46">
        <f t="shared" si="107"/>
        <v>0</v>
      </c>
      <c r="AU41" s="46">
        <f t="shared" si="108"/>
        <v>0</v>
      </c>
      <c r="AV41" s="46">
        <f t="shared" si="109"/>
        <v>0</v>
      </c>
      <c r="AW41" s="46">
        <f t="shared" si="110"/>
        <v>0</v>
      </c>
      <c r="AX41" s="46"/>
      <c r="AY41" s="46">
        <f t="shared" si="111"/>
        <v>0</v>
      </c>
      <c r="AZ41" s="46">
        <f t="shared" si="112"/>
        <v>0</v>
      </c>
      <c r="BA41" s="46">
        <f t="shared" si="113"/>
        <v>0</v>
      </c>
      <c r="BB41" s="43">
        <f t="shared" si="114"/>
        <v>0</v>
      </c>
    </row>
    <row r="42" spans="2:64" ht="12" customHeight="1" x14ac:dyDescent="0.2">
      <c r="B42" s="45"/>
      <c r="C42" s="62" t="s">
        <v>245</v>
      </c>
      <c r="D42" s="46">
        <v>-3392</v>
      </c>
      <c r="E42" s="46">
        <v>-5400</v>
      </c>
      <c r="F42" s="46">
        <v>-8701</v>
      </c>
      <c r="G42" s="46">
        <v>-12133</v>
      </c>
      <c r="H42" s="46">
        <v>-4608</v>
      </c>
      <c r="I42" s="46">
        <v>-6633</v>
      </c>
      <c r="J42" s="46">
        <v>-10427</v>
      </c>
      <c r="K42" s="46">
        <v>-20152</v>
      </c>
      <c r="L42" s="46">
        <v>-3723</v>
      </c>
      <c r="M42" s="46">
        <v>-5927</v>
      </c>
      <c r="N42" s="46">
        <v>-10550</v>
      </c>
      <c r="O42" s="46">
        <v>-21732</v>
      </c>
      <c r="P42" s="46">
        <v>-3791</v>
      </c>
      <c r="Q42" s="46">
        <v>-6777</v>
      </c>
      <c r="R42" s="46">
        <v>-9231</v>
      </c>
      <c r="S42" s="46">
        <v>-12949</v>
      </c>
      <c r="T42" s="46">
        <v>-2221</v>
      </c>
      <c r="U42" s="46">
        <v>-4410</v>
      </c>
      <c r="V42" s="46">
        <v>-5849</v>
      </c>
      <c r="W42" s="46">
        <v>-6226</v>
      </c>
      <c r="X42" s="46">
        <v>-1186</v>
      </c>
      <c r="Y42" s="46">
        <v>-2573</v>
      </c>
      <c r="Z42" s="46">
        <v>-4047</v>
      </c>
      <c r="AA42" s="46">
        <v>-4728</v>
      </c>
      <c r="AB42" s="46">
        <v>-3571</v>
      </c>
      <c r="AD42" s="43">
        <f t="shared" si="91"/>
        <v>-3392</v>
      </c>
      <c r="AE42" s="46">
        <f t="shared" si="92"/>
        <v>-2008</v>
      </c>
      <c r="AF42" s="46">
        <f t="shared" si="93"/>
        <v>-3301</v>
      </c>
      <c r="AG42" s="46">
        <f t="shared" si="94"/>
        <v>-3432</v>
      </c>
      <c r="AH42" s="43">
        <f t="shared" si="95"/>
        <v>-4608</v>
      </c>
      <c r="AI42" s="46">
        <f t="shared" si="96"/>
        <v>-2025</v>
      </c>
      <c r="AJ42" s="46">
        <f t="shared" si="97"/>
        <v>-3794</v>
      </c>
      <c r="AK42" s="46">
        <f t="shared" si="98"/>
        <v>-9725</v>
      </c>
      <c r="AL42" s="43">
        <f t="shared" si="99"/>
        <v>-3723</v>
      </c>
      <c r="AM42" s="46">
        <f t="shared" si="100"/>
        <v>-2204</v>
      </c>
      <c r="AN42" s="46">
        <f t="shared" si="101"/>
        <v>-4623</v>
      </c>
      <c r="AO42" s="46">
        <f t="shared" si="102"/>
        <v>-11182</v>
      </c>
      <c r="AP42" s="46">
        <f t="shared" si="103"/>
        <v>-3791</v>
      </c>
      <c r="AQ42" s="46">
        <f t="shared" si="104"/>
        <v>-2986</v>
      </c>
      <c r="AR42" s="46">
        <f t="shared" si="105"/>
        <v>-2454</v>
      </c>
      <c r="AS42" s="46">
        <f t="shared" si="106"/>
        <v>-3718</v>
      </c>
      <c r="AT42" s="46">
        <f t="shared" si="107"/>
        <v>-2221</v>
      </c>
      <c r="AU42" s="46">
        <f t="shared" si="108"/>
        <v>-2189</v>
      </c>
      <c r="AV42" s="46">
        <f t="shared" si="109"/>
        <v>-1439</v>
      </c>
      <c r="AW42" s="46">
        <f t="shared" si="110"/>
        <v>-377</v>
      </c>
      <c r="AX42" s="46">
        <v>-1186</v>
      </c>
      <c r="AY42" s="46">
        <f t="shared" si="111"/>
        <v>-1387</v>
      </c>
      <c r="AZ42" s="46">
        <f t="shared" si="112"/>
        <v>-1474</v>
      </c>
      <c r="BA42" s="46">
        <f t="shared" si="113"/>
        <v>-681</v>
      </c>
      <c r="BB42" s="43">
        <f t="shared" si="114"/>
        <v>-3571</v>
      </c>
    </row>
    <row r="43" spans="2:64" ht="12" customHeight="1" x14ac:dyDescent="0.2">
      <c r="B43" s="45"/>
      <c r="C43" s="62" t="s">
        <v>246</v>
      </c>
      <c r="D43" s="46">
        <v>63</v>
      </c>
      <c r="E43" s="46">
        <v>200</v>
      </c>
      <c r="F43" s="46">
        <v>276</v>
      </c>
      <c r="G43" s="46">
        <v>419</v>
      </c>
      <c r="H43" s="46">
        <v>39</v>
      </c>
      <c r="I43" s="46">
        <v>239</v>
      </c>
      <c r="J43" s="46">
        <v>293</v>
      </c>
      <c r="K43" s="46">
        <v>384</v>
      </c>
      <c r="L43" s="46">
        <v>43</v>
      </c>
      <c r="M43" s="46">
        <v>152</v>
      </c>
      <c r="N43" s="46">
        <v>172</v>
      </c>
      <c r="O43" s="46">
        <v>178</v>
      </c>
      <c r="P43" s="46">
        <v>1</v>
      </c>
      <c r="Q43" s="46">
        <v>2</v>
      </c>
      <c r="R43" s="46">
        <v>123</v>
      </c>
      <c r="S43" s="46">
        <v>181</v>
      </c>
      <c r="T43" s="46">
        <v>62</v>
      </c>
      <c r="U43" s="46">
        <v>352</v>
      </c>
      <c r="V43" s="46">
        <v>357</v>
      </c>
      <c r="W43" s="46">
        <v>404</v>
      </c>
      <c r="X43" s="46">
        <v>177</v>
      </c>
      <c r="Y43" s="46">
        <v>178</v>
      </c>
      <c r="Z43" s="46">
        <v>9985</v>
      </c>
      <c r="AA43" s="46">
        <v>10030</v>
      </c>
      <c r="AB43" s="46">
        <v>34</v>
      </c>
      <c r="AD43" s="43">
        <f t="shared" si="91"/>
        <v>63</v>
      </c>
      <c r="AE43" s="46">
        <f t="shared" si="92"/>
        <v>137</v>
      </c>
      <c r="AF43" s="46">
        <f t="shared" si="93"/>
        <v>76</v>
      </c>
      <c r="AG43" s="46">
        <f t="shared" si="94"/>
        <v>143</v>
      </c>
      <c r="AH43" s="43">
        <f t="shared" si="95"/>
        <v>39</v>
      </c>
      <c r="AI43" s="46">
        <f t="shared" si="96"/>
        <v>200</v>
      </c>
      <c r="AJ43" s="46">
        <f t="shared" si="97"/>
        <v>54</v>
      </c>
      <c r="AK43" s="46">
        <f t="shared" si="98"/>
        <v>91</v>
      </c>
      <c r="AL43" s="43">
        <f t="shared" si="99"/>
        <v>43</v>
      </c>
      <c r="AM43" s="46">
        <f t="shared" si="100"/>
        <v>109</v>
      </c>
      <c r="AN43" s="46">
        <f t="shared" si="101"/>
        <v>20</v>
      </c>
      <c r="AO43" s="46">
        <f t="shared" si="102"/>
        <v>6</v>
      </c>
      <c r="AP43" s="46">
        <f t="shared" si="103"/>
        <v>1</v>
      </c>
      <c r="AQ43" s="46">
        <f t="shared" si="104"/>
        <v>1</v>
      </c>
      <c r="AR43" s="46">
        <f t="shared" si="105"/>
        <v>121</v>
      </c>
      <c r="AS43" s="46">
        <f t="shared" si="106"/>
        <v>58</v>
      </c>
      <c r="AT43" s="46">
        <f t="shared" si="107"/>
        <v>62</v>
      </c>
      <c r="AU43" s="46">
        <f t="shared" si="108"/>
        <v>290</v>
      </c>
      <c r="AV43" s="46">
        <f t="shared" si="109"/>
        <v>5</v>
      </c>
      <c r="AW43" s="46">
        <f t="shared" si="110"/>
        <v>47</v>
      </c>
      <c r="AX43" s="46">
        <v>177</v>
      </c>
      <c r="AY43" s="46">
        <f t="shared" si="111"/>
        <v>1</v>
      </c>
      <c r="AZ43" s="46">
        <f t="shared" si="112"/>
        <v>9807</v>
      </c>
      <c r="BA43" s="46">
        <f t="shared" si="113"/>
        <v>45</v>
      </c>
      <c r="BB43" s="43">
        <f t="shared" si="114"/>
        <v>34</v>
      </c>
    </row>
    <row r="44" spans="2:64" ht="12" customHeight="1" x14ac:dyDescent="0.2">
      <c r="B44" s="45"/>
      <c r="C44" s="62" t="s">
        <v>247</v>
      </c>
      <c r="D44" s="46"/>
      <c r="E44" s="46">
        <v>0</v>
      </c>
      <c r="F44" s="46"/>
      <c r="G44" s="46">
        <v>0</v>
      </c>
      <c r="H44" s="46"/>
      <c r="I44" s="46">
        <v>0</v>
      </c>
      <c r="J44" s="46">
        <v>0</v>
      </c>
      <c r="K44" s="46">
        <v>0</v>
      </c>
      <c r="L44" s="46">
        <v>0</v>
      </c>
      <c r="M44" s="46">
        <v>0</v>
      </c>
      <c r="N44" s="46">
        <v>0</v>
      </c>
      <c r="O44" s="46">
        <v>0</v>
      </c>
      <c r="P44" s="46">
        <v>0</v>
      </c>
      <c r="Q44" s="46">
        <v>0</v>
      </c>
      <c r="R44" s="46">
        <v>0</v>
      </c>
      <c r="S44" s="46">
        <v>0</v>
      </c>
      <c r="T44" s="46">
        <v>0</v>
      </c>
      <c r="U44" s="46">
        <v>0</v>
      </c>
      <c r="V44" s="46">
        <v>0</v>
      </c>
      <c r="W44" s="46">
        <v>0</v>
      </c>
      <c r="X44" s="46">
        <v>0</v>
      </c>
      <c r="Y44" s="46">
        <v>0</v>
      </c>
      <c r="Z44" s="46">
        <v>0</v>
      </c>
      <c r="AA44" s="46">
        <v>0</v>
      </c>
      <c r="AB44" s="46">
        <v>0</v>
      </c>
      <c r="AD44" s="43">
        <f t="shared" si="91"/>
        <v>0</v>
      </c>
      <c r="AE44" s="46">
        <f t="shared" si="92"/>
        <v>0</v>
      </c>
      <c r="AF44" s="46">
        <f t="shared" si="93"/>
        <v>0</v>
      </c>
      <c r="AG44" s="46">
        <f t="shared" si="94"/>
        <v>0</v>
      </c>
      <c r="AH44" s="43">
        <f t="shared" si="95"/>
        <v>0</v>
      </c>
      <c r="AI44" s="46">
        <f t="shared" si="96"/>
        <v>0</v>
      </c>
      <c r="AJ44" s="46">
        <f t="shared" si="97"/>
        <v>0</v>
      </c>
      <c r="AK44" s="46">
        <f t="shared" si="98"/>
        <v>0</v>
      </c>
      <c r="AL44" s="43">
        <f t="shared" si="99"/>
        <v>0</v>
      </c>
      <c r="AM44" s="46">
        <f t="shared" si="100"/>
        <v>0</v>
      </c>
      <c r="AN44" s="46">
        <f t="shared" si="101"/>
        <v>0</v>
      </c>
      <c r="AO44" s="46">
        <f t="shared" si="102"/>
        <v>0</v>
      </c>
      <c r="AP44" s="46">
        <f t="shared" si="103"/>
        <v>0</v>
      </c>
      <c r="AQ44" s="46">
        <f t="shared" si="104"/>
        <v>0</v>
      </c>
      <c r="AR44" s="46">
        <f t="shared" si="105"/>
        <v>0</v>
      </c>
      <c r="AS44" s="46">
        <f t="shared" si="106"/>
        <v>0</v>
      </c>
      <c r="AT44" s="46">
        <f t="shared" si="107"/>
        <v>0</v>
      </c>
      <c r="AU44" s="46">
        <f t="shared" si="108"/>
        <v>0</v>
      </c>
      <c r="AV44" s="46">
        <f t="shared" si="109"/>
        <v>0</v>
      </c>
      <c r="AW44" s="46">
        <f t="shared" si="110"/>
        <v>0</v>
      </c>
      <c r="AX44" s="46">
        <v>0</v>
      </c>
      <c r="AY44" s="46">
        <f t="shared" si="111"/>
        <v>0</v>
      </c>
      <c r="AZ44" s="46">
        <f t="shared" si="112"/>
        <v>0</v>
      </c>
      <c r="BA44" s="46">
        <f t="shared" si="113"/>
        <v>0</v>
      </c>
      <c r="BB44" s="43">
        <f t="shared" si="114"/>
        <v>0</v>
      </c>
    </row>
    <row r="45" spans="2:64" ht="12" customHeight="1" x14ac:dyDescent="0.2">
      <c r="B45" s="45"/>
      <c r="C45" s="62" t="s">
        <v>248</v>
      </c>
      <c r="D45" s="46"/>
      <c r="E45" s="46">
        <v>0</v>
      </c>
      <c r="F45" s="46"/>
      <c r="G45" s="46">
        <v>0</v>
      </c>
      <c r="H45" s="46"/>
      <c r="I45" s="46">
        <v>0</v>
      </c>
      <c r="J45" s="46"/>
      <c r="K45" s="46">
        <v>0</v>
      </c>
      <c r="L45" s="46"/>
      <c r="M45" s="46">
        <v>0</v>
      </c>
      <c r="N45" s="46"/>
      <c r="O45" s="46">
        <v>0</v>
      </c>
      <c r="P45" s="46"/>
      <c r="Q45" s="46">
        <v>0</v>
      </c>
      <c r="R45" s="46"/>
      <c r="S45" s="46"/>
      <c r="T45" s="46">
        <v>0</v>
      </c>
      <c r="U45" s="46">
        <v>0</v>
      </c>
      <c r="V45" s="46">
        <v>0</v>
      </c>
      <c r="W45" s="46">
        <v>0</v>
      </c>
      <c r="X45" s="46">
        <v>0</v>
      </c>
      <c r="Y45" s="46">
        <v>0</v>
      </c>
      <c r="Z45" s="46">
        <v>0</v>
      </c>
      <c r="AA45" s="46">
        <v>0</v>
      </c>
      <c r="AB45" s="46">
        <v>0</v>
      </c>
      <c r="AD45" s="43">
        <f t="shared" si="91"/>
        <v>0</v>
      </c>
      <c r="AE45" s="46">
        <f t="shared" si="92"/>
        <v>0</v>
      </c>
      <c r="AF45" s="46">
        <f t="shared" si="93"/>
        <v>0</v>
      </c>
      <c r="AG45" s="46">
        <f t="shared" si="94"/>
        <v>0</v>
      </c>
      <c r="AH45" s="43">
        <f t="shared" si="95"/>
        <v>0</v>
      </c>
      <c r="AI45" s="46">
        <f t="shared" si="96"/>
        <v>0</v>
      </c>
      <c r="AJ45" s="46">
        <f t="shared" si="97"/>
        <v>0</v>
      </c>
      <c r="AK45" s="46">
        <f t="shared" si="98"/>
        <v>0</v>
      </c>
      <c r="AL45" s="43">
        <f t="shared" si="99"/>
        <v>0</v>
      </c>
      <c r="AM45" s="46">
        <f t="shared" si="100"/>
        <v>0</v>
      </c>
      <c r="AN45" s="46">
        <f t="shared" si="101"/>
        <v>0</v>
      </c>
      <c r="AO45" s="46">
        <f t="shared" si="102"/>
        <v>0</v>
      </c>
      <c r="AP45" s="46">
        <f t="shared" si="103"/>
        <v>0</v>
      </c>
      <c r="AQ45" s="46">
        <f t="shared" si="104"/>
        <v>0</v>
      </c>
      <c r="AR45" s="46">
        <f t="shared" si="105"/>
        <v>0</v>
      </c>
      <c r="AS45" s="46">
        <f t="shared" si="106"/>
        <v>0</v>
      </c>
      <c r="AT45" s="46">
        <f t="shared" si="107"/>
        <v>0</v>
      </c>
      <c r="AU45" s="46">
        <f t="shared" si="108"/>
        <v>0</v>
      </c>
      <c r="AV45" s="46">
        <f t="shared" si="109"/>
        <v>0</v>
      </c>
      <c r="AW45" s="46">
        <f t="shared" si="110"/>
        <v>0</v>
      </c>
      <c r="AX45" s="46">
        <v>0</v>
      </c>
      <c r="AY45" s="46">
        <f t="shared" si="111"/>
        <v>0</v>
      </c>
      <c r="AZ45" s="46">
        <f t="shared" si="112"/>
        <v>0</v>
      </c>
      <c r="BA45" s="46">
        <f t="shared" si="113"/>
        <v>0</v>
      </c>
      <c r="BB45" s="43">
        <f t="shared" si="114"/>
        <v>0</v>
      </c>
    </row>
    <row r="46" spans="2:64" s="42" customFormat="1" ht="12" customHeight="1" x14ac:dyDescent="0.2">
      <c r="B46" s="45"/>
      <c r="C46" s="62" t="s">
        <v>249</v>
      </c>
      <c r="D46" s="46"/>
      <c r="E46" s="46">
        <v>0</v>
      </c>
      <c r="F46" s="46"/>
      <c r="G46" s="46">
        <v>0</v>
      </c>
      <c r="H46" s="46"/>
      <c r="I46" s="46">
        <v>0</v>
      </c>
      <c r="J46" s="46"/>
      <c r="K46" s="46">
        <v>0</v>
      </c>
      <c r="L46" s="46"/>
      <c r="M46" s="46">
        <v>0</v>
      </c>
      <c r="N46" s="46"/>
      <c r="O46" s="46">
        <v>0</v>
      </c>
      <c r="P46" s="46"/>
      <c r="Q46" s="46">
        <v>0</v>
      </c>
      <c r="R46" s="46"/>
      <c r="S46" s="46"/>
      <c r="T46" s="46">
        <v>0</v>
      </c>
      <c r="U46" s="46">
        <v>0</v>
      </c>
      <c r="V46" s="46">
        <v>0</v>
      </c>
      <c r="W46" s="46">
        <v>0</v>
      </c>
      <c r="X46" s="46">
        <v>0</v>
      </c>
      <c r="Y46" s="46">
        <v>0</v>
      </c>
      <c r="Z46" s="46">
        <v>0</v>
      </c>
      <c r="AA46" s="46">
        <v>0</v>
      </c>
      <c r="AB46" s="46">
        <v>0</v>
      </c>
      <c r="AD46" s="43">
        <f t="shared" si="91"/>
        <v>0</v>
      </c>
      <c r="AE46" s="46">
        <f t="shared" si="92"/>
        <v>0</v>
      </c>
      <c r="AF46" s="46">
        <f t="shared" si="93"/>
        <v>0</v>
      </c>
      <c r="AG46" s="46">
        <f t="shared" si="94"/>
        <v>0</v>
      </c>
      <c r="AH46" s="43">
        <f t="shared" si="95"/>
        <v>0</v>
      </c>
      <c r="AI46" s="46">
        <f t="shared" si="96"/>
        <v>0</v>
      </c>
      <c r="AJ46" s="46">
        <f t="shared" si="97"/>
        <v>0</v>
      </c>
      <c r="AK46" s="46">
        <f t="shared" si="98"/>
        <v>0</v>
      </c>
      <c r="AL46" s="43">
        <f t="shared" si="99"/>
        <v>0</v>
      </c>
      <c r="AM46" s="46">
        <f t="shared" si="100"/>
        <v>0</v>
      </c>
      <c r="AN46" s="46">
        <f t="shared" si="101"/>
        <v>0</v>
      </c>
      <c r="AO46" s="46">
        <f t="shared" si="102"/>
        <v>0</v>
      </c>
      <c r="AP46" s="46">
        <f t="shared" si="103"/>
        <v>0</v>
      </c>
      <c r="AQ46" s="46">
        <f t="shared" si="104"/>
        <v>0</v>
      </c>
      <c r="AR46" s="46">
        <f t="shared" si="105"/>
        <v>0</v>
      </c>
      <c r="AS46" s="46">
        <f t="shared" si="106"/>
        <v>0</v>
      </c>
      <c r="AT46" s="46">
        <f t="shared" si="107"/>
        <v>0</v>
      </c>
      <c r="AU46" s="46">
        <f t="shared" si="108"/>
        <v>0</v>
      </c>
      <c r="AV46" s="46">
        <f t="shared" si="109"/>
        <v>0</v>
      </c>
      <c r="AW46" s="46">
        <f t="shared" si="110"/>
        <v>0</v>
      </c>
      <c r="AX46" s="46">
        <v>0</v>
      </c>
      <c r="AY46" s="46">
        <f t="shared" si="111"/>
        <v>0</v>
      </c>
      <c r="AZ46" s="46">
        <f t="shared" si="112"/>
        <v>0</v>
      </c>
      <c r="BA46" s="46">
        <f t="shared" si="113"/>
        <v>0</v>
      </c>
      <c r="BB46" s="43">
        <f t="shared" si="114"/>
        <v>0</v>
      </c>
      <c r="BC46" s="41"/>
      <c r="BD46" s="41"/>
      <c r="BE46" s="41"/>
      <c r="BF46" s="41"/>
      <c r="BG46" s="41"/>
      <c r="BH46" s="41"/>
      <c r="BI46" s="41"/>
      <c r="BJ46" s="41"/>
      <c r="BK46" s="41"/>
      <c r="BL46" s="41"/>
    </row>
    <row r="47" spans="2:64" s="42" customFormat="1" ht="12" customHeight="1" x14ac:dyDescent="0.2">
      <c r="B47" s="45"/>
      <c r="C47" s="62" t="s">
        <v>250</v>
      </c>
      <c r="D47" s="46"/>
      <c r="E47" s="46">
        <v>0</v>
      </c>
      <c r="F47" s="46"/>
      <c r="G47" s="46">
        <v>2970</v>
      </c>
      <c r="H47" s="46"/>
      <c r="I47" s="46">
        <v>0</v>
      </c>
      <c r="J47" s="46"/>
      <c r="K47" s="46">
        <v>0</v>
      </c>
      <c r="L47" s="46">
        <v>4184</v>
      </c>
      <c r="M47" s="46">
        <v>4184</v>
      </c>
      <c r="N47" s="46">
        <v>4184</v>
      </c>
      <c r="O47" s="46">
        <v>4184</v>
      </c>
      <c r="P47" s="46">
        <v>0</v>
      </c>
      <c r="Q47" s="46"/>
      <c r="R47" s="46">
        <v>0</v>
      </c>
      <c r="S47" s="46">
        <v>0</v>
      </c>
      <c r="T47" s="46">
        <v>0</v>
      </c>
      <c r="U47" s="46"/>
      <c r="V47" s="46">
        <v>0</v>
      </c>
      <c r="W47" s="46"/>
      <c r="X47" s="46">
        <v>0</v>
      </c>
      <c r="Y47" s="46">
        <v>0</v>
      </c>
      <c r="Z47" s="46">
        <v>0</v>
      </c>
      <c r="AA47" s="46">
        <v>0</v>
      </c>
      <c r="AB47" s="46">
        <v>0</v>
      </c>
      <c r="AD47" s="43">
        <f t="shared" si="91"/>
        <v>0</v>
      </c>
      <c r="AE47" s="46">
        <f t="shared" si="92"/>
        <v>0</v>
      </c>
      <c r="AF47" s="46">
        <f t="shared" si="93"/>
        <v>0</v>
      </c>
      <c r="AG47" s="46">
        <f t="shared" si="94"/>
        <v>2970</v>
      </c>
      <c r="AH47" s="43">
        <f t="shared" si="95"/>
        <v>0</v>
      </c>
      <c r="AI47" s="46">
        <f t="shared" si="96"/>
        <v>0</v>
      </c>
      <c r="AJ47" s="46">
        <f t="shared" si="97"/>
        <v>0</v>
      </c>
      <c r="AK47" s="46">
        <f t="shared" si="98"/>
        <v>0</v>
      </c>
      <c r="AL47" s="43">
        <f t="shared" si="99"/>
        <v>4184</v>
      </c>
      <c r="AM47" s="46">
        <f t="shared" si="100"/>
        <v>0</v>
      </c>
      <c r="AN47" s="46">
        <f t="shared" si="101"/>
        <v>0</v>
      </c>
      <c r="AO47" s="46">
        <f t="shared" si="102"/>
        <v>0</v>
      </c>
      <c r="AP47" s="46">
        <f t="shared" si="103"/>
        <v>0</v>
      </c>
      <c r="AQ47" s="46">
        <f t="shared" si="104"/>
        <v>0</v>
      </c>
      <c r="AR47" s="46">
        <f t="shared" si="105"/>
        <v>0</v>
      </c>
      <c r="AS47" s="46">
        <f t="shared" si="106"/>
        <v>0</v>
      </c>
      <c r="AT47" s="46">
        <f t="shared" si="107"/>
        <v>0</v>
      </c>
      <c r="AU47" s="46">
        <f t="shared" si="108"/>
        <v>0</v>
      </c>
      <c r="AV47" s="46">
        <f t="shared" si="109"/>
        <v>0</v>
      </c>
      <c r="AW47" s="46">
        <f t="shared" si="110"/>
        <v>0</v>
      </c>
      <c r="AX47" s="46"/>
      <c r="AY47" s="46">
        <f t="shared" si="111"/>
        <v>0</v>
      </c>
      <c r="AZ47" s="46">
        <f t="shared" si="112"/>
        <v>0</v>
      </c>
      <c r="BA47" s="46">
        <f t="shared" si="113"/>
        <v>0</v>
      </c>
      <c r="BB47" s="43">
        <f t="shared" si="114"/>
        <v>0</v>
      </c>
      <c r="BC47" s="41"/>
      <c r="BD47" s="41"/>
      <c r="BE47" s="41"/>
      <c r="BF47" s="41"/>
      <c r="BG47" s="41"/>
      <c r="BH47" s="41"/>
      <c r="BI47" s="41"/>
      <c r="BJ47" s="41"/>
      <c r="BK47" s="41"/>
    </row>
    <row r="48" spans="2:64" s="42" customFormat="1" ht="12" customHeight="1" x14ac:dyDescent="0.2">
      <c r="B48" s="45"/>
      <c r="C48" s="62" t="s">
        <v>251</v>
      </c>
      <c r="D48" s="46">
        <v>0</v>
      </c>
      <c r="E48" s="46">
        <v>0</v>
      </c>
      <c r="F48" s="46">
        <v>0</v>
      </c>
      <c r="G48" s="46">
        <v>0</v>
      </c>
      <c r="H48" s="46">
        <v>0</v>
      </c>
      <c r="I48" s="46">
        <v>0</v>
      </c>
      <c r="J48" s="46"/>
      <c r="K48" s="46">
        <v>0</v>
      </c>
      <c r="L48" s="46"/>
      <c r="M48" s="46">
        <v>0</v>
      </c>
      <c r="N48" s="46"/>
      <c r="O48" s="46">
        <v>0</v>
      </c>
      <c r="P48" s="46"/>
      <c r="Q48" s="46"/>
      <c r="R48" s="46"/>
      <c r="S48" s="46"/>
      <c r="T48" s="46">
        <v>0</v>
      </c>
      <c r="U48" s="46"/>
      <c r="V48" s="46">
        <v>0</v>
      </c>
      <c r="W48" s="46"/>
      <c r="X48" s="46">
        <v>0</v>
      </c>
      <c r="Y48" s="46">
        <v>0</v>
      </c>
      <c r="Z48" s="46">
        <v>0</v>
      </c>
      <c r="AA48" s="46">
        <v>0</v>
      </c>
      <c r="AB48" s="46">
        <v>0</v>
      </c>
      <c r="AD48" s="43">
        <f t="shared" si="91"/>
        <v>0</v>
      </c>
      <c r="AE48" s="46">
        <f t="shared" si="92"/>
        <v>0</v>
      </c>
      <c r="AF48" s="46">
        <f t="shared" si="93"/>
        <v>0</v>
      </c>
      <c r="AG48" s="46">
        <f t="shared" si="94"/>
        <v>0</v>
      </c>
      <c r="AH48" s="43">
        <f t="shared" si="95"/>
        <v>0</v>
      </c>
      <c r="AI48" s="46">
        <f t="shared" si="96"/>
        <v>0</v>
      </c>
      <c r="AJ48" s="46">
        <f t="shared" si="97"/>
        <v>0</v>
      </c>
      <c r="AK48" s="46">
        <f t="shared" si="98"/>
        <v>0</v>
      </c>
      <c r="AL48" s="43">
        <f t="shared" si="99"/>
        <v>0</v>
      </c>
      <c r="AM48" s="46">
        <f t="shared" si="100"/>
        <v>0</v>
      </c>
      <c r="AN48" s="46">
        <f t="shared" si="101"/>
        <v>0</v>
      </c>
      <c r="AO48" s="46">
        <f t="shared" si="102"/>
        <v>0</v>
      </c>
      <c r="AP48" s="46">
        <f t="shared" si="103"/>
        <v>0</v>
      </c>
      <c r="AQ48" s="46">
        <f t="shared" si="104"/>
        <v>0</v>
      </c>
      <c r="AR48" s="46">
        <f t="shared" si="105"/>
        <v>0</v>
      </c>
      <c r="AS48" s="46">
        <f t="shared" si="106"/>
        <v>0</v>
      </c>
      <c r="AT48" s="46">
        <f t="shared" si="107"/>
        <v>0</v>
      </c>
      <c r="AU48" s="46">
        <f t="shared" si="108"/>
        <v>0</v>
      </c>
      <c r="AV48" s="46">
        <f t="shared" si="109"/>
        <v>0</v>
      </c>
      <c r="AW48" s="46">
        <f t="shared" si="110"/>
        <v>0</v>
      </c>
      <c r="AX48" s="46"/>
      <c r="AY48" s="46">
        <f t="shared" si="111"/>
        <v>0</v>
      </c>
      <c r="AZ48" s="46">
        <f t="shared" si="112"/>
        <v>0</v>
      </c>
      <c r="BA48" s="46">
        <f t="shared" si="113"/>
        <v>0</v>
      </c>
      <c r="BB48" s="43">
        <f t="shared" si="114"/>
        <v>0</v>
      </c>
      <c r="BC48" s="41"/>
      <c r="BD48" s="41"/>
      <c r="BE48" s="41"/>
      <c r="BF48" s="41"/>
      <c r="BG48" s="41"/>
      <c r="BH48" s="41"/>
      <c r="BI48" s="41"/>
      <c r="BJ48" s="41"/>
    </row>
    <row r="49" spans="2:64" s="42" customFormat="1" ht="12" customHeight="1" x14ac:dyDescent="0.2">
      <c r="B49" s="45"/>
      <c r="C49" s="62" t="s">
        <v>252</v>
      </c>
      <c r="D49" s="46">
        <v>0</v>
      </c>
      <c r="E49" s="46">
        <v>0</v>
      </c>
      <c r="F49" s="46">
        <v>0</v>
      </c>
      <c r="G49" s="46">
        <v>0</v>
      </c>
      <c r="H49" s="46">
        <v>0</v>
      </c>
      <c r="I49" s="46">
        <v>0</v>
      </c>
      <c r="J49" s="46"/>
      <c r="K49" s="46">
        <v>0</v>
      </c>
      <c r="L49" s="46"/>
      <c r="M49" s="46">
        <v>0</v>
      </c>
      <c r="N49" s="46"/>
      <c r="O49" s="46">
        <v>0</v>
      </c>
      <c r="P49" s="46"/>
      <c r="Q49" s="46"/>
      <c r="R49" s="46"/>
      <c r="S49" s="46"/>
      <c r="T49" s="46">
        <v>0</v>
      </c>
      <c r="U49" s="46"/>
      <c r="V49" s="46">
        <v>0</v>
      </c>
      <c r="W49" s="46"/>
      <c r="X49" s="46">
        <v>0</v>
      </c>
      <c r="Y49" s="46">
        <v>0</v>
      </c>
      <c r="Z49" s="46">
        <v>0</v>
      </c>
      <c r="AA49" s="46">
        <v>0</v>
      </c>
      <c r="AB49" s="46">
        <v>0</v>
      </c>
      <c r="AD49" s="43">
        <f t="shared" si="91"/>
        <v>0</v>
      </c>
      <c r="AE49" s="46">
        <f t="shared" si="92"/>
        <v>0</v>
      </c>
      <c r="AF49" s="46">
        <f t="shared" si="93"/>
        <v>0</v>
      </c>
      <c r="AG49" s="46">
        <f t="shared" si="94"/>
        <v>0</v>
      </c>
      <c r="AH49" s="43">
        <f t="shared" si="95"/>
        <v>0</v>
      </c>
      <c r="AI49" s="46">
        <f t="shared" si="96"/>
        <v>0</v>
      </c>
      <c r="AJ49" s="46">
        <f t="shared" si="97"/>
        <v>0</v>
      </c>
      <c r="AK49" s="46">
        <f t="shared" si="98"/>
        <v>0</v>
      </c>
      <c r="AL49" s="43">
        <f t="shared" si="99"/>
        <v>0</v>
      </c>
      <c r="AM49" s="46">
        <f t="shared" si="100"/>
        <v>0</v>
      </c>
      <c r="AN49" s="46">
        <f t="shared" si="101"/>
        <v>0</v>
      </c>
      <c r="AO49" s="46">
        <f t="shared" si="102"/>
        <v>0</v>
      </c>
      <c r="AP49" s="46">
        <f t="shared" si="103"/>
        <v>0</v>
      </c>
      <c r="AQ49" s="46">
        <f t="shared" si="104"/>
        <v>0</v>
      </c>
      <c r="AR49" s="46">
        <f t="shared" si="105"/>
        <v>0</v>
      </c>
      <c r="AS49" s="46">
        <f t="shared" si="106"/>
        <v>0</v>
      </c>
      <c r="AT49" s="46">
        <f t="shared" si="107"/>
        <v>0</v>
      </c>
      <c r="AU49" s="46">
        <f t="shared" si="108"/>
        <v>0</v>
      </c>
      <c r="AV49" s="46">
        <f t="shared" si="109"/>
        <v>0</v>
      </c>
      <c r="AW49" s="46">
        <f t="shared" si="110"/>
        <v>0</v>
      </c>
      <c r="AX49" s="46"/>
      <c r="AY49" s="46">
        <f t="shared" si="111"/>
        <v>0</v>
      </c>
      <c r="AZ49" s="46">
        <f t="shared" si="112"/>
        <v>0</v>
      </c>
      <c r="BA49" s="46">
        <f t="shared" si="113"/>
        <v>0</v>
      </c>
      <c r="BB49" s="43">
        <f t="shared" si="114"/>
        <v>0</v>
      </c>
      <c r="BC49" s="41"/>
      <c r="BD49" s="41"/>
      <c r="BE49" s="41"/>
      <c r="BF49" s="41"/>
      <c r="BG49" s="41"/>
      <c r="BH49" s="41"/>
      <c r="BI49" s="41"/>
    </row>
    <row r="50" spans="2:64" s="42" customFormat="1" ht="12" customHeight="1" x14ac:dyDescent="0.2">
      <c r="B50" s="45"/>
      <c r="C50" s="62" t="s">
        <v>253</v>
      </c>
      <c r="D50" s="46">
        <v>0</v>
      </c>
      <c r="E50" s="46">
        <v>0</v>
      </c>
      <c r="F50" s="46">
        <v>-30000</v>
      </c>
      <c r="G50" s="46">
        <v>-30000</v>
      </c>
      <c r="H50" s="46">
        <v>0</v>
      </c>
      <c r="I50" s="46">
        <v>0</v>
      </c>
      <c r="J50" s="46"/>
      <c r="K50" s="46">
        <v>0</v>
      </c>
      <c r="L50" s="46">
        <v>-1506</v>
      </c>
      <c r="M50" s="46">
        <v>-1506</v>
      </c>
      <c r="N50" s="46">
        <v>-1506</v>
      </c>
      <c r="O50" s="46">
        <v>-1506</v>
      </c>
      <c r="P50" s="46">
        <v>0</v>
      </c>
      <c r="Q50" s="46"/>
      <c r="R50" s="46">
        <v>-7127</v>
      </c>
      <c r="S50" s="46">
        <v>-7127</v>
      </c>
      <c r="T50" s="46">
        <v>-5109</v>
      </c>
      <c r="U50" s="46">
        <v>-5109</v>
      </c>
      <c r="V50" s="46">
        <v>-4933</v>
      </c>
      <c r="W50" s="46">
        <v>-5109</v>
      </c>
      <c r="X50" s="46">
        <v>0</v>
      </c>
      <c r="Y50" s="46">
        <v>0</v>
      </c>
      <c r="Z50" s="46">
        <v>0</v>
      </c>
      <c r="AA50" s="46">
        <v>-50</v>
      </c>
      <c r="AB50" s="46">
        <v>0</v>
      </c>
      <c r="AD50" s="43">
        <f t="shared" si="91"/>
        <v>0</v>
      </c>
      <c r="AE50" s="46">
        <f t="shared" si="92"/>
        <v>0</v>
      </c>
      <c r="AF50" s="46">
        <f t="shared" si="93"/>
        <v>-30000</v>
      </c>
      <c r="AG50" s="46">
        <f t="shared" si="94"/>
        <v>0</v>
      </c>
      <c r="AH50" s="43">
        <f t="shared" si="95"/>
        <v>0</v>
      </c>
      <c r="AI50" s="46">
        <f t="shared" si="96"/>
        <v>0</v>
      </c>
      <c r="AJ50" s="46">
        <f t="shared" si="97"/>
        <v>0</v>
      </c>
      <c r="AK50" s="46">
        <f t="shared" si="98"/>
        <v>0</v>
      </c>
      <c r="AL50" s="43">
        <f t="shared" si="99"/>
        <v>-1506</v>
      </c>
      <c r="AM50" s="46">
        <f t="shared" si="100"/>
        <v>0</v>
      </c>
      <c r="AN50" s="46">
        <f t="shared" si="101"/>
        <v>0</v>
      </c>
      <c r="AO50" s="46">
        <f t="shared" si="102"/>
        <v>0</v>
      </c>
      <c r="AP50" s="46">
        <f t="shared" si="103"/>
        <v>0</v>
      </c>
      <c r="AQ50" s="46">
        <f t="shared" si="104"/>
        <v>0</v>
      </c>
      <c r="AR50" s="46">
        <f t="shared" si="105"/>
        <v>-7127</v>
      </c>
      <c r="AS50" s="46">
        <f t="shared" si="106"/>
        <v>0</v>
      </c>
      <c r="AT50" s="46">
        <f t="shared" si="107"/>
        <v>-5109</v>
      </c>
      <c r="AU50" s="46">
        <f t="shared" si="108"/>
        <v>0</v>
      </c>
      <c r="AV50" s="46">
        <f t="shared" si="109"/>
        <v>176</v>
      </c>
      <c r="AW50" s="46">
        <f t="shared" si="110"/>
        <v>-176</v>
      </c>
      <c r="AX50" s="46">
        <v>0</v>
      </c>
      <c r="AY50" s="46">
        <f t="shared" si="111"/>
        <v>0</v>
      </c>
      <c r="AZ50" s="46">
        <f t="shared" si="112"/>
        <v>0</v>
      </c>
      <c r="BA50" s="46">
        <f t="shared" si="113"/>
        <v>-50</v>
      </c>
      <c r="BB50" s="43">
        <f t="shared" si="114"/>
        <v>0</v>
      </c>
      <c r="BC50" s="41"/>
      <c r="BD50" s="41"/>
      <c r="BE50" s="41"/>
      <c r="BF50" s="41"/>
      <c r="BG50" s="41"/>
      <c r="BH50" s="41"/>
      <c r="BI50" s="41"/>
    </row>
    <row r="51" spans="2:64" s="42" customFormat="1" ht="12" customHeight="1" x14ac:dyDescent="0.2">
      <c r="B51" s="45"/>
      <c r="C51" s="62" t="s">
        <v>254</v>
      </c>
      <c r="D51" s="46"/>
      <c r="E51" s="46"/>
      <c r="F51" s="46"/>
      <c r="G51" s="46"/>
      <c r="H51" s="46"/>
      <c r="I51" s="46"/>
      <c r="J51" s="46"/>
      <c r="K51" s="46"/>
      <c r="L51" s="46"/>
      <c r="M51" s="46"/>
      <c r="N51" s="46"/>
      <c r="O51" s="46"/>
      <c r="P51" s="46"/>
      <c r="Q51" s="46"/>
      <c r="R51" s="46"/>
      <c r="S51" s="46"/>
      <c r="T51" s="46"/>
      <c r="U51" s="46">
        <v>176</v>
      </c>
      <c r="V51" s="46"/>
      <c r="W51" s="46">
        <v>176</v>
      </c>
      <c r="X51" s="46"/>
      <c r="Y51" s="46">
        <v>0</v>
      </c>
      <c r="Z51" s="46"/>
      <c r="AA51" s="46">
        <v>0</v>
      </c>
      <c r="AB51" s="46">
        <v>0</v>
      </c>
      <c r="AD51" s="43"/>
      <c r="AE51" s="46"/>
      <c r="AF51" s="46"/>
      <c r="AG51" s="46"/>
      <c r="AH51" s="43"/>
      <c r="AI51" s="46"/>
      <c r="AJ51" s="46">
        <f t="shared" ref="AJ51" si="115">J51-I51</f>
        <v>0</v>
      </c>
      <c r="AK51" s="46">
        <f t="shared" ref="AK51" si="116">K51-J51</f>
        <v>0</v>
      </c>
      <c r="AL51" s="43">
        <f t="shared" ref="AL51" si="117">L51</f>
        <v>0</v>
      </c>
      <c r="AM51" s="46">
        <f t="shared" ref="AM51" si="118">M51-L51</f>
        <v>0</v>
      </c>
      <c r="AN51" s="46">
        <f t="shared" ref="AN51" si="119">N51-M51</f>
        <v>0</v>
      </c>
      <c r="AO51" s="46">
        <f t="shared" ref="AO51" si="120">O51-N51</f>
        <v>0</v>
      </c>
      <c r="AP51" s="46">
        <f t="shared" ref="AP51" si="121">P51</f>
        <v>0</v>
      </c>
      <c r="AQ51" s="46">
        <f t="shared" ref="AQ51" si="122">Q51-P51</f>
        <v>0</v>
      </c>
      <c r="AR51" s="46">
        <f t="shared" ref="AR51" si="123">R51-Q51</f>
        <v>0</v>
      </c>
      <c r="AS51" s="46">
        <f t="shared" ref="AS51" si="124">S51-R51</f>
        <v>0</v>
      </c>
      <c r="AT51" s="46">
        <f t="shared" ref="AT51" si="125">T51</f>
        <v>0</v>
      </c>
      <c r="AU51" s="46">
        <f t="shared" si="108"/>
        <v>176</v>
      </c>
      <c r="AV51" s="46">
        <f t="shared" si="109"/>
        <v>-176</v>
      </c>
      <c r="AW51" s="46">
        <f t="shared" si="110"/>
        <v>176</v>
      </c>
      <c r="AX51" s="46"/>
      <c r="AY51" s="46">
        <f t="shared" si="111"/>
        <v>0</v>
      </c>
      <c r="AZ51" s="46">
        <f t="shared" si="112"/>
        <v>0</v>
      </c>
      <c r="BA51" s="46">
        <f t="shared" si="113"/>
        <v>0</v>
      </c>
      <c r="BB51" s="43">
        <f t="shared" si="114"/>
        <v>0</v>
      </c>
      <c r="BC51" s="41"/>
      <c r="BD51" s="41"/>
      <c r="BE51" s="41"/>
      <c r="BF51" s="41"/>
      <c r="BG51" s="41"/>
      <c r="BH51" s="41"/>
      <c r="BI51" s="41"/>
    </row>
    <row r="52" spans="2:64" s="42" customFormat="1" ht="12" customHeight="1" x14ac:dyDescent="0.2">
      <c r="B52" s="45"/>
      <c r="C52" s="62" t="s">
        <v>255</v>
      </c>
      <c r="D52" s="46"/>
      <c r="E52" s="46">
        <v>0</v>
      </c>
      <c r="F52" s="46"/>
      <c r="G52" s="46">
        <v>0</v>
      </c>
      <c r="H52" s="46"/>
      <c r="I52" s="46">
        <v>0</v>
      </c>
      <c r="J52" s="46"/>
      <c r="K52" s="46">
        <v>0</v>
      </c>
      <c r="L52" s="46"/>
      <c r="M52" s="46">
        <v>0</v>
      </c>
      <c r="N52" s="46"/>
      <c r="O52" s="46">
        <v>0</v>
      </c>
      <c r="P52" s="46"/>
      <c r="Q52" s="46"/>
      <c r="R52" s="46"/>
      <c r="S52" s="46"/>
      <c r="T52" s="46">
        <v>0</v>
      </c>
      <c r="U52" s="46"/>
      <c r="V52" s="46">
        <v>0</v>
      </c>
      <c r="W52" s="46"/>
      <c r="X52" s="46">
        <v>0</v>
      </c>
      <c r="Y52" s="46">
        <v>0</v>
      </c>
      <c r="Z52" s="46">
        <v>0</v>
      </c>
      <c r="AA52" s="46">
        <v>0</v>
      </c>
      <c r="AB52" s="46">
        <v>0</v>
      </c>
      <c r="AD52" s="43">
        <f t="shared" si="91"/>
        <v>0</v>
      </c>
      <c r="AE52" s="46">
        <f t="shared" si="92"/>
        <v>0</v>
      </c>
      <c r="AF52" s="46">
        <f t="shared" si="93"/>
        <v>0</v>
      </c>
      <c r="AG52" s="46">
        <f t="shared" si="94"/>
        <v>0</v>
      </c>
      <c r="AH52" s="43">
        <f t="shared" si="95"/>
        <v>0</v>
      </c>
      <c r="AI52" s="46">
        <f t="shared" si="96"/>
        <v>0</v>
      </c>
      <c r="AJ52" s="46">
        <f t="shared" si="97"/>
        <v>0</v>
      </c>
      <c r="AK52" s="46">
        <f t="shared" si="98"/>
        <v>0</v>
      </c>
      <c r="AL52" s="43">
        <f t="shared" si="99"/>
        <v>0</v>
      </c>
      <c r="AM52" s="46">
        <f t="shared" si="100"/>
        <v>0</v>
      </c>
      <c r="AN52" s="46">
        <f t="shared" si="101"/>
        <v>0</v>
      </c>
      <c r="AO52" s="46">
        <f t="shared" si="102"/>
        <v>0</v>
      </c>
      <c r="AP52" s="46">
        <f t="shared" si="103"/>
        <v>0</v>
      </c>
      <c r="AQ52" s="46">
        <f t="shared" si="104"/>
        <v>0</v>
      </c>
      <c r="AR52" s="46">
        <f t="shared" si="105"/>
        <v>0</v>
      </c>
      <c r="AS52" s="46">
        <f t="shared" si="106"/>
        <v>0</v>
      </c>
      <c r="AT52" s="46">
        <f t="shared" si="107"/>
        <v>0</v>
      </c>
      <c r="AU52" s="46">
        <f t="shared" si="108"/>
        <v>0</v>
      </c>
      <c r="AV52" s="46">
        <f t="shared" si="109"/>
        <v>0</v>
      </c>
      <c r="AW52" s="46">
        <f t="shared" si="110"/>
        <v>0</v>
      </c>
      <c r="AX52" s="46"/>
      <c r="AY52" s="46">
        <f t="shared" si="111"/>
        <v>0</v>
      </c>
      <c r="AZ52" s="46">
        <f t="shared" si="112"/>
        <v>0</v>
      </c>
      <c r="BA52" s="46">
        <f t="shared" si="113"/>
        <v>0</v>
      </c>
      <c r="BB52" s="43">
        <f t="shared" si="114"/>
        <v>0</v>
      </c>
      <c r="BC52" s="41"/>
      <c r="BD52" s="41"/>
      <c r="BE52" s="41"/>
      <c r="BF52" s="41"/>
      <c r="BG52" s="41"/>
      <c r="BH52" s="41"/>
      <c r="BI52" s="41"/>
    </row>
    <row r="53" spans="2:64" s="42" customFormat="1" ht="12" customHeight="1" x14ac:dyDescent="0.2">
      <c r="B53" s="45"/>
      <c r="C53" s="62" t="s">
        <v>256</v>
      </c>
      <c r="D53" s="46"/>
      <c r="E53" s="46">
        <v>0</v>
      </c>
      <c r="F53" s="46"/>
      <c r="G53" s="46">
        <v>0</v>
      </c>
      <c r="H53" s="46"/>
      <c r="I53" s="46">
        <v>0</v>
      </c>
      <c r="J53" s="46"/>
      <c r="K53" s="46">
        <v>0</v>
      </c>
      <c r="L53" s="46"/>
      <c r="M53" s="46">
        <v>0</v>
      </c>
      <c r="N53" s="46"/>
      <c r="O53" s="46">
        <v>0</v>
      </c>
      <c r="P53" s="46"/>
      <c r="Q53" s="46"/>
      <c r="R53" s="46"/>
      <c r="S53" s="46"/>
      <c r="T53" s="46">
        <v>0</v>
      </c>
      <c r="U53" s="46"/>
      <c r="V53" s="46">
        <v>0</v>
      </c>
      <c r="W53" s="46"/>
      <c r="X53" s="46">
        <v>0</v>
      </c>
      <c r="Y53" s="46">
        <v>0</v>
      </c>
      <c r="Z53" s="46">
        <v>0</v>
      </c>
      <c r="AA53" s="46">
        <v>0</v>
      </c>
      <c r="AB53" s="46">
        <v>0</v>
      </c>
      <c r="AD53" s="43">
        <f t="shared" si="91"/>
        <v>0</v>
      </c>
      <c r="AE53" s="46">
        <f t="shared" si="92"/>
        <v>0</v>
      </c>
      <c r="AF53" s="46">
        <f t="shared" si="93"/>
        <v>0</v>
      </c>
      <c r="AG53" s="46">
        <f t="shared" si="94"/>
        <v>0</v>
      </c>
      <c r="AH53" s="43">
        <f t="shared" si="95"/>
        <v>0</v>
      </c>
      <c r="AI53" s="46">
        <f t="shared" si="96"/>
        <v>0</v>
      </c>
      <c r="AJ53" s="46">
        <f t="shared" si="97"/>
        <v>0</v>
      </c>
      <c r="AK53" s="46">
        <f t="shared" si="98"/>
        <v>0</v>
      </c>
      <c r="AL53" s="43">
        <f t="shared" si="99"/>
        <v>0</v>
      </c>
      <c r="AM53" s="46">
        <f t="shared" si="100"/>
        <v>0</v>
      </c>
      <c r="AN53" s="46">
        <f t="shared" si="101"/>
        <v>0</v>
      </c>
      <c r="AO53" s="46">
        <f t="shared" si="102"/>
        <v>0</v>
      </c>
      <c r="AP53" s="46">
        <f t="shared" si="103"/>
        <v>0</v>
      </c>
      <c r="AQ53" s="46">
        <f t="shared" si="104"/>
        <v>0</v>
      </c>
      <c r="AR53" s="46">
        <f t="shared" si="105"/>
        <v>0</v>
      </c>
      <c r="AS53" s="46">
        <f t="shared" si="106"/>
        <v>0</v>
      </c>
      <c r="AT53" s="46">
        <f t="shared" si="107"/>
        <v>0</v>
      </c>
      <c r="AU53" s="46">
        <f t="shared" si="108"/>
        <v>0</v>
      </c>
      <c r="AV53" s="46">
        <f t="shared" si="109"/>
        <v>0</v>
      </c>
      <c r="AW53" s="46">
        <f t="shared" si="110"/>
        <v>0</v>
      </c>
      <c r="AX53" s="46"/>
      <c r="AY53" s="46">
        <f t="shared" si="111"/>
        <v>0</v>
      </c>
      <c r="AZ53" s="46">
        <f t="shared" si="112"/>
        <v>0</v>
      </c>
      <c r="BA53" s="46">
        <f t="shared" si="113"/>
        <v>0</v>
      </c>
      <c r="BB53" s="43">
        <f t="shared" si="114"/>
        <v>0</v>
      </c>
      <c r="BC53" s="41"/>
      <c r="BD53" s="41"/>
      <c r="BE53" s="41"/>
      <c r="BF53" s="41"/>
      <c r="BG53" s="41"/>
      <c r="BH53" s="41"/>
      <c r="BI53" s="41"/>
    </row>
    <row r="54" spans="2:64" s="42" customFormat="1" ht="12" customHeight="1" x14ac:dyDescent="0.2">
      <c r="B54" s="45"/>
      <c r="C54" s="62" t="s">
        <v>257</v>
      </c>
      <c r="D54" s="46">
        <v>-3000</v>
      </c>
      <c r="E54" s="46">
        <v>-6000</v>
      </c>
      <c r="F54" s="46">
        <v>-6000</v>
      </c>
      <c r="G54" s="46">
        <v>-11594</v>
      </c>
      <c r="H54" s="46">
        <v>-1700</v>
      </c>
      <c r="I54" s="46">
        <v>-1700</v>
      </c>
      <c r="J54" s="46">
        <v>-2700</v>
      </c>
      <c r="K54" s="46">
        <v>-2700</v>
      </c>
      <c r="L54" s="46">
        <v>0</v>
      </c>
      <c r="M54" s="46">
        <v>0</v>
      </c>
      <c r="N54" s="46">
        <v>0</v>
      </c>
      <c r="O54" s="46">
        <v>0</v>
      </c>
      <c r="P54" s="46">
        <v>0</v>
      </c>
      <c r="Q54" s="46"/>
      <c r="R54" s="46">
        <v>0</v>
      </c>
      <c r="S54" s="46">
        <v>0</v>
      </c>
      <c r="T54" s="46">
        <v>0</v>
      </c>
      <c r="U54" s="46"/>
      <c r="V54" s="46">
        <v>0</v>
      </c>
      <c r="W54" s="46"/>
      <c r="X54" s="46">
        <v>0</v>
      </c>
      <c r="Y54" s="46">
        <v>0</v>
      </c>
      <c r="Z54" s="46">
        <v>0</v>
      </c>
      <c r="AA54" s="46">
        <v>0</v>
      </c>
      <c r="AB54" s="46">
        <v>0</v>
      </c>
      <c r="AD54" s="43">
        <f t="shared" si="91"/>
        <v>-3000</v>
      </c>
      <c r="AE54" s="46">
        <f t="shared" si="92"/>
        <v>-3000</v>
      </c>
      <c r="AF54" s="46">
        <f t="shared" si="93"/>
        <v>0</v>
      </c>
      <c r="AG54" s="46">
        <f t="shared" si="94"/>
        <v>-5594</v>
      </c>
      <c r="AH54" s="43">
        <f t="shared" si="95"/>
        <v>-1700</v>
      </c>
      <c r="AI54" s="46">
        <f t="shared" si="96"/>
        <v>0</v>
      </c>
      <c r="AJ54" s="46">
        <f t="shared" si="97"/>
        <v>-1000</v>
      </c>
      <c r="AK54" s="46">
        <f t="shared" si="98"/>
        <v>0</v>
      </c>
      <c r="AL54" s="43">
        <f t="shared" si="99"/>
        <v>0</v>
      </c>
      <c r="AM54" s="46">
        <f t="shared" si="100"/>
        <v>0</v>
      </c>
      <c r="AN54" s="46">
        <f t="shared" si="101"/>
        <v>0</v>
      </c>
      <c r="AO54" s="46">
        <f t="shared" si="102"/>
        <v>0</v>
      </c>
      <c r="AP54" s="46">
        <f t="shared" si="103"/>
        <v>0</v>
      </c>
      <c r="AQ54" s="46">
        <f t="shared" si="104"/>
        <v>0</v>
      </c>
      <c r="AR54" s="46">
        <f t="shared" si="105"/>
        <v>0</v>
      </c>
      <c r="AS54" s="46">
        <f t="shared" si="106"/>
        <v>0</v>
      </c>
      <c r="AT54" s="46">
        <f t="shared" si="107"/>
        <v>0</v>
      </c>
      <c r="AU54" s="46">
        <f t="shared" si="108"/>
        <v>0</v>
      </c>
      <c r="AV54" s="46">
        <f t="shared" si="109"/>
        <v>0</v>
      </c>
      <c r="AW54" s="46">
        <f t="shared" si="110"/>
        <v>0</v>
      </c>
      <c r="AX54" s="46"/>
      <c r="AY54" s="46">
        <f t="shared" si="111"/>
        <v>0</v>
      </c>
      <c r="AZ54" s="46">
        <f t="shared" si="112"/>
        <v>0</v>
      </c>
      <c r="BA54" s="46">
        <f t="shared" si="113"/>
        <v>0</v>
      </c>
      <c r="BB54" s="43">
        <f t="shared" si="114"/>
        <v>0</v>
      </c>
      <c r="BC54" s="41"/>
      <c r="BD54" s="41"/>
      <c r="BE54" s="41"/>
      <c r="BF54" s="41"/>
      <c r="BG54" s="41"/>
      <c r="BH54" s="41"/>
      <c r="BI54" s="41"/>
    </row>
    <row r="55" spans="2:64" s="42" customFormat="1" ht="12" customHeight="1" x14ac:dyDescent="0.2">
      <c r="B55" s="45"/>
      <c r="C55" s="62" t="s">
        <v>258</v>
      </c>
      <c r="D55" s="46"/>
      <c r="E55" s="46">
        <v>0</v>
      </c>
      <c r="F55" s="46">
        <v>30000</v>
      </c>
      <c r="G55" s="46">
        <v>37400</v>
      </c>
      <c r="H55" s="46">
        <v>2194</v>
      </c>
      <c r="I55" s="46">
        <v>3194</v>
      </c>
      <c r="J55" s="46">
        <v>3194</v>
      </c>
      <c r="K55" s="46">
        <v>4394</v>
      </c>
      <c r="L55" s="46">
        <v>2500</v>
      </c>
      <c r="M55" s="46">
        <v>2500</v>
      </c>
      <c r="N55" s="46">
        <v>2500</v>
      </c>
      <c r="O55" s="46">
        <v>2500</v>
      </c>
      <c r="P55" s="46">
        <v>0</v>
      </c>
      <c r="Q55" s="46"/>
      <c r="R55" s="46">
        <v>0</v>
      </c>
      <c r="S55" s="46">
        <v>0</v>
      </c>
      <c r="T55" s="46">
        <v>0</v>
      </c>
      <c r="U55" s="46"/>
      <c r="V55" s="46">
        <v>0</v>
      </c>
      <c r="W55" s="46"/>
      <c r="X55" s="46">
        <v>0</v>
      </c>
      <c r="Y55" s="46">
        <v>0</v>
      </c>
      <c r="Z55" s="46">
        <v>0</v>
      </c>
      <c r="AA55" s="46">
        <v>0</v>
      </c>
      <c r="AB55" s="46">
        <v>0</v>
      </c>
      <c r="AD55" s="43">
        <f t="shared" si="91"/>
        <v>0</v>
      </c>
      <c r="AE55" s="46">
        <f t="shared" si="92"/>
        <v>0</v>
      </c>
      <c r="AF55" s="46">
        <f t="shared" si="93"/>
        <v>30000</v>
      </c>
      <c r="AG55" s="46">
        <f t="shared" si="94"/>
        <v>7400</v>
      </c>
      <c r="AH55" s="43">
        <f t="shared" si="95"/>
        <v>2194</v>
      </c>
      <c r="AI55" s="46">
        <f t="shared" si="96"/>
        <v>1000</v>
      </c>
      <c r="AJ55" s="46">
        <f t="shared" si="97"/>
        <v>0</v>
      </c>
      <c r="AK55" s="46">
        <f t="shared" si="98"/>
        <v>1200</v>
      </c>
      <c r="AL55" s="43">
        <f t="shared" si="99"/>
        <v>2500</v>
      </c>
      <c r="AM55" s="46">
        <f t="shared" si="100"/>
        <v>0</v>
      </c>
      <c r="AN55" s="46">
        <f t="shared" si="101"/>
        <v>0</v>
      </c>
      <c r="AO55" s="46">
        <f t="shared" si="102"/>
        <v>0</v>
      </c>
      <c r="AP55" s="46">
        <f t="shared" si="103"/>
        <v>0</v>
      </c>
      <c r="AQ55" s="46">
        <f t="shared" si="104"/>
        <v>0</v>
      </c>
      <c r="AR55" s="46">
        <f t="shared" si="105"/>
        <v>0</v>
      </c>
      <c r="AS55" s="46">
        <f t="shared" si="106"/>
        <v>0</v>
      </c>
      <c r="AT55" s="46">
        <f t="shared" si="107"/>
        <v>0</v>
      </c>
      <c r="AU55" s="46">
        <f t="shared" si="108"/>
        <v>0</v>
      </c>
      <c r="AV55" s="46">
        <f t="shared" si="109"/>
        <v>0</v>
      </c>
      <c r="AW55" s="46">
        <f t="shared" si="110"/>
        <v>0</v>
      </c>
      <c r="AX55" s="46"/>
      <c r="AY55" s="46">
        <f t="shared" si="111"/>
        <v>0</v>
      </c>
      <c r="AZ55" s="46">
        <f t="shared" si="112"/>
        <v>0</v>
      </c>
      <c r="BA55" s="46">
        <f t="shared" si="113"/>
        <v>0</v>
      </c>
      <c r="BB55" s="43">
        <f t="shared" si="114"/>
        <v>0</v>
      </c>
      <c r="BC55" s="41"/>
      <c r="BD55" s="41"/>
      <c r="BE55" s="41"/>
      <c r="BF55" s="41"/>
      <c r="BG55" s="41"/>
      <c r="BH55" s="41"/>
      <c r="BI55" s="41"/>
    </row>
    <row r="56" spans="2:64" s="42" customFormat="1" ht="12" customHeight="1" x14ac:dyDescent="0.2">
      <c r="B56" s="45"/>
      <c r="C56" s="62" t="s">
        <v>259</v>
      </c>
      <c r="D56" s="46">
        <v>0</v>
      </c>
      <c r="E56" s="46">
        <v>0</v>
      </c>
      <c r="F56" s="46">
        <v>147</v>
      </c>
      <c r="G56" s="46">
        <v>147</v>
      </c>
      <c r="H56" s="46">
        <v>197</v>
      </c>
      <c r="I56" s="46">
        <v>892</v>
      </c>
      <c r="J56" s="46">
        <v>1399</v>
      </c>
      <c r="K56" s="46">
        <v>1399</v>
      </c>
      <c r="L56" s="46">
        <v>0</v>
      </c>
      <c r="M56" s="46">
        <v>101</v>
      </c>
      <c r="N56" s="46">
        <v>119</v>
      </c>
      <c r="O56" s="46">
        <v>127</v>
      </c>
      <c r="P56" s="46">
        <v>0</v>
      </c>
      <c r="Q56" s="46"/>
      <c r="R56" s="46">
        <v>0</v>
      </c>
      <c r="S56" s="46">
        <v>0</v>
      </c>
      <c r="T56" s="46">
        <v>0</v>
      </c>
      <c r="U56" s="46"/>
      <c r="V56" s="46">
        <v>0</v>
      </c>
      <c r="W56" s="46"/>
      <c r="X56" s="46">
        <v>0</v>
      </c>
      <c r="Y56" s="46">
        <v>0</v>
      </c>
      <c r="Z56" s="46">
        <v>0</v>
      </c>
      <c r="AA56" s="46">
        <v>0</v>
      </c>
      <c r="AB56" s="46">
        <v>0</v>
      </c>
      <c r="AD56" s="43">
        <f t="shared" si="91"/>
        <v>0</v>
      </c>
      <c r="AE56" s="46">
        <f t="shared" si="92"/>
        <v>0</v>
      </c>
      <c r="AF56" s="46">
        <f t="shared" si="93"/>
        <v>147</v>
      </c>
      <c r="AG56" s="46">
        <f t="shared" si="94"/>
        <v>0</v>
      </c>
      <c r="AH56" s="43">
        <f t="shared" si="95"/>
        <v>197</v>
      </c>
      <c r="AI56" s="46">
        <f t="shared" si="96"/>
        <v>695</v>
      </c>
      <c r="AJ56" s="46">
        <f t="shared" si="97"/>
        <v>507</v>
      </c>
      <c r="AK56" s="46">
        <f t="shared" si="98"/>
        <v>0</v>
      </c>
      <c r="AL56" s="43">
        <f t="shared" si="99"/>
        <v>0</v>
      </c>
      <c r="AM56" s="46">
        <f t="shared" si="100"/>
        <v>101</v>
      </c>
      <c r="AN56" s="46">
        <f t="shared" si="101"/>
        <v>18</v>
      </c>
      <c r="AO56" s="46">
        <f t="shared" si="102"/>
        <v>8</v>
      </c>
      <c r="AP56" s="46">
        <f t="shared" si="103"/>
        <v>0</v>
      </c>
      <c r="AQ56" s="46">
        <f t="shared" si="104"/>
        <v>0</v>
      </c>
      <c r="AR56" s="46">
        <f t="shared" si="105"/>
        <v>0</v>
      </c>
      <c r="AS56" s="46">
        <f t="shared" si="106"/>
        <v>0</v>
      </c>
      <c r="AT56" s="46">
        <f t="shared" si="107"/>
        <v>0</v>
      </c>
      <c r="AU56" s="46">
        <f t="shared" si="108"/>
        <v>0</v>
      </c>
      <c r="AV56" s="46">
        <f t="shared" si="109"/>
        <v>0</v>
      </c>
      <c r="AW56" s="46">
        <f t="shared" si="110"/>
        <v>0</v>
      </c>
      <c r="AX56" s="46"/>
      <c r="AY56" s="46">
        <f t="shared" si="111"/>
        <v>0</v>
      </c>
      <c r="AZ56" s="46">
        <f t="shared" si="112"/>
        <v>0</v>
      </c>
      <c r="BA56" s="46">
        <f t="shared" si="113"/>
        <v>0</v>
      </c>
      <c r="BB56" s="43">
        <f t="shared" si="114"/>
        <v>0</v>
      </c>
      <c r="BC56" s="41"/>
      <c r="BD56" s="41"/>
      <c r="BE56" s="41"/>
      <c r="BF56" s="41"/>
      <c r="BG56" s="41"/>
      <c r="BH56" s="41"/>
      <c r="BI56" s="41"/>
    </row>
    <row r="57" spans="2:64" s="42" customFormat="1" ht="12" customHeight="1" x14ac:dyDescent="0.2">
      <c r="B57" s="45"/>
      <c r="C57" s="62" t="s">
        <v>260</v>
      </c>
      <c r="D57" s="46">
        <v>5734</v>
      </c>
      <c r="E57" s="46">
        <v>38707</v>
      </c>
      <c r="F57" s="46">
        <v>46887</v>
      </c>
      <c r="G57" s="46">
        <v>48044</v>
      </c>
      <c r="H57" s="46">
        <v>500</v>
      </c>
      <c r="I57" s="46">
        <v>32736</v>
      </c>
      <c r="J57" s="46">
        <v>33736</v>
      </c>
      <c r="K57" s="46">
        <v>42104</v>
      </c>
      <c r="L57" s="46">
        <v>0</v>
      </c>
      <c r="M57" s="46">
        <v>10367</v>
      </c>
      <c r="N57" s="46">
        <v>16919</v>
      </c>
      <c r="O57" s="46">
        <v>31446</v>
      </c>
      <c r="P57" s="46">
        <v>0</v>
      </c>
      <c r="Q57" s="46">
        <v>23630</v>
      </c>
      <c r="R57" s="46">
        <v>31946</v>
      </c>
      <c r="S57" s="46">
        <v>34473</v>
      </c>
      <c r="T57" s="46">
        <v>4212</v>
      </c>
      <c r="U57" s="46">
        <v>25208</v>
      </c>
      <c r="V57" s="46">
        <v>31026</v>
      </c>
      <c r="W57" s="46">
        <v>31235</v>
      </c>
      <c r="X57" s="46">
        <v>4503</v>
      </c>
      <c r="Y57" s="46">
        <v>5630</v>
      </c>
      <c r="Z57" s="46">
        <v>6544</v>
      </c>
      <c r="AA57" s="46">
        <v>11544</v>
      </c>
      <c r="AB57" s="46">
        <v>0</v>
      </c>
      <c r="AD57" s="43">
        <f t="shared" si="91"/>
        <v>5734</v>
      </c>
      <c r="AE57" s="46">
        <f t="shared" si="92"/>
        <v>32973</v>
      </c>
      <c r="AF57" s="46">
        <f t="shared" si="93"/>
        <v>8180</v>
      </c>
      <c r="AG57" s="46">
        <f t="shared" si="94"/>
        <v>1157</v>
      </c>
      <c r="AH57" s="43">
        <f t="shared" si="95"/>
        <v>500</v>
      </c>
      <c r="AI57" s="46">
        <f t="shared" si="96"/>
        <v>32236</v>
      </c>
      <c r="AJ57" s="46">
        <f t="shared" si="97"/>
        <v>1000</v>
      </c>
      <c r="AK57" s="46">
        <f t="shared" si="98"/>
        <v>8368</v>
      </c>
      <c r="AL57" s="43">
        <f t="shared" si="99"/>
        <v>0</v>
      </c>
      <c r="AM57" s="46">
        <f t="shared" si="100"/>
        <v>10367</v>
      </c>
      <c r="AN57" s="46">
        <f t="shared" si="101"/>
        <v>6552</v>
      </c>
      <c r="AO57" s="46">
        <f t="shared" si="102"/>
        <v>14527</v>
      </c>
      <c r="AP57" s="46">
        <f t="shared" si="103"/>
        <v>0</v>
      </c>
      <c r="AQ57" s="46">
        <f t="shared" si="104"/>
        <v>23630</v>
      </c>
      <c r="AR57" s="46">
        <f t="shared" si="105"/>
        <v>8316</v>
      </c>
      <c r="AS57" s="46">
        <f t="shared" si="106"/>
        <v>2527</v>
      </c>
      <c r="AT57" s="46">
        <f t="shared" si="107"/>
        <v>4212</v>
      </c>
      <c r="AU57" s="46">
        <f t="shared" si="108"/>
        <v>20996</v>
      </c>
      <c r="AV57" s="46">
        <f t="shared" si="109"/>
        <v>5818</v>
      </c>
      <c r="AW57" s="46">
        <f t="shared" si="110"/>
        <v>209</v>
      </c>
      <c r="AX57" s="46">
        <v>4503</v>
      </c>
      <c r="AY57" s="46">
        <f t="shared" si="111"/>
        <v>1127</v>
      </c>
      <c r="AZ57" s="46">
        <f t="shared" si="112"/>
        <v>914</v>
      </c>
      <c r="BA57" s="46">
        <f t="shared" si="113"/>
        <v>5000</v>
      </c>
      <c r="BB57" s="43">
        <f t="shared" si="114"/>
        <v>0</v>
      </c>
      <c r="BC57" s="41"/>
      <c r="BD57" s="41"/>
      <c r="BE57" s="41"/>
      <c r="BF57" s="41"/>
      <c r="BG57" s="41"/>
      <c r="BH57" s="41"/>
      <c r="BI57" s="41"/>
    </row>
    <row r="58" spans="2:64" s="42" customFormat="1" ht="12" customHeight="1" x14ac:dyDescent="0.2">
      <c r="B58" s="45"/>
      <c r="C58" s="62" t="s">
        <v>261</v>
      </c>
      <c r="D58" s="46">
        <v>-1781</v>
      </c>
      <c r="E58" s="46">
        <v>-2448</v>
      </c>
      <c r="F58" s="46">
        <v>-1528</v>
      </c>
      <c r="G58" s="46">
        <v>-939</v>
      </c>
      <c r="H58" s="46">
        <v>198</v>
      </c>
      <c r="I58" s="46">
        <v>354</v>
      </c>
      <c r="J58" s="46">
        <v>819</v>
      </c>
      <c r="K58" s="46">
        <v>-700</v>
      </c>
      <c r="L58" s="46">
        <v>-1184</v>
      </c>
      <c r="M58" s="46">
        <v>-1153</v>
      </c>
      <c r="N58" s="46">
        <v>-5407</v>
      </c>
      <c r="O58" s="46">
        <v>1222</v>
      </c>
      <c r="P58" s="46">
        <v>-957</v>
      </c>
      <c r="Q58" s="46">
        <v>-1684</v>
      </c>
      <c r="R58" s="46">
        <v>-2424</v>
      </c>
      <c r="S58" s="46">
        <v>-813</v>
      </c>
      <c r="T58" s="46">
        <v>54</v>
      </c>
      <c r="U58" s="46">
        <v>696</v>
      </c>
      <c r="V58" s="46">
        <v>628</v>
      </c>
      <c r="W58" s="46">
        <v>619</v>
      </c>
      <c r="X58" s="46">
        <v>-21</v>
      </c>
      <c r="Y58" s="46">
        <v>-630</v>
      </c>
      <c r="Z58" s="46">
        <v>-1789</v>
      </c>
      <c r="AA58" s="46">
        <v>-1097</v>
      </c>
      <c r="AB58" s="46">
        <v>-2009</v>
      </c>
      <c r="AD58" s="43">
        <f t="shared" si="91"/>
        <v>-1781</v>
      </c>
      <c r="AE58" s="46">
        <f t="shared" si="92"/>
        <v>-667</v>
      </c>
      <c r="AF58" s="46">
        <f t="shared" si="93"/>
        <v>920</v>
      </c>
      <c r="AG58" s="46">
        <f t="shared" si="94"/>
        <v>589</v>
      </c>
      <c r="AH58" s="43">
        <f t="shared" si="95"/>
        <v>198</v>
      </c>
      <c r="AI58" s="46">
        <f t="shared" si="96"/>
        <v>156</v>
      </c>
      <c r="AJ58" s="46">
        <f t="shared" si="97"/>
        <v>465</v>
      </c>
      <c r="AK58" s="46">
        <f t="shared" si="98"/>
        <v>-1519</v>
      </c>
      <c r="AL58" s="43">
        <f t="shared" si="99"/>
        <v>-1184</v>
      </c>
      <c r="AM58" s="46">
        <f t="shared" si="100"/>
        <v>31</v>
      </c>
      <c r="AN58" s="46">
        <f t="shared" si="101"/>
        <v>-4254</v>
      </c>
      <c r="AO58" s="46">
        <f t="shared" si="102"/>
        <v>6629</v>
      </c>
      <c r="AP58" s="46">
        <f t="shared" si="103"/>
        <v>-957</v>
      </c>
      <c r="AQ58" s="46">
        <f t="shared" si="104"/>
        <v>-727</v>
      </c>
      <c r="AR58" s="46">
        <f t="shared" si="105"/>
        <v>-740</v>
      </c>
      <c r="AS58" s="46">
        <f t="shared" si="106"/>
        <v>1611</v>
      </c>
      <c r="AT58" s="46">
        <f t="shared" si="107"/>
        <v>54</v>
      </c>
      <c r="AU58" s="46">
        <f t="shared" si="108"/>
        <v>642</v>
      </c>
      <c r="AV58" s="46">
        <f t="shared" si="109"/>
        <v>-68</v>
      </c>
      <c r="AW58" s="46">
        <f t="shared" si="110"/>
        <v>-9</v>
      </c>
      <c r="AX58" s="46">
        <v>-21</v>
      </c>
      <c r="AY58" s="46">
        <f t="shared" si="111"/>
        <v>-609</v>
      </c>
      <c r="AZ58" s="46">
        <f t="shared" si="112"/>
        <v>-1159</v>
      </c>
      <c r="BA58" s="46">
        <f t="shared" si="113"/>
        <v>692</v>
      </c>
      <c r="BB58" s="43">
        <f t="shared" si="114"/>
        <v>-2009</v>
      </c>
      <c r="BC58" s="41"/>
      <c r="BD58" s="41"/>
      <c r="BE58" s="41"/>
      <c r="BF58" s="41"/>
      <c r="BG58" s="41"/>
      <c r="BH58" s="41"/>
      <c r="BI58" s="41"/>
    </row>
    <row r="59" spans="2:64" ht="12" customHeight="1" x14ac:dyDescent="0.2">
      <c r="B59" s="156" t="s">
        <v>262</v>
      </c>
      <c r="C59" s="157"/>
      <c r="D59" s="64">
        <f t="shared" ref="D59:I59" si="126">SUM(D40:D58)</f>
        <v>-2928</v>
      </c>
      <c r="E59" s="64">
        <f t="shared" si="126"/>
        <v>24177</v>
      </c>
      <c r="F59" s="64">
        <f t="shared" si="126"/>
        <v>29650</v>
      </c>
      <c r="G59" s="64">
        <f t="shared" si="126"/>
        <v>32754</v>
      </c>
      <c r="H59" s="64">
        <f t="shared" si="126"/>
        <v>-3777</v>
      </c>
      <c r="I59" s="64">
        <f t="shared" si="126"/>
        <v>28033</v>
      </c>
      <c r="J59" s="64">
        <f>SUM(J40:J58)</f>
        <v>24460</v>
      </c>
      <c r="K59" s="64">
        <f t="shared" ref="K59:Q59" si="127">SUM(K40:K58)</f>
        <v>20862</v>
      </c>
      <c r="L59" s="64">
        <f t="shared" si="127"/>
        <v>-25</v>
      </c>
      <c r="M59" s="64">
        <f t="shared" si="127"/>
        <v>7981</v>
      </c>
      <c r="N59" s="64">
        <f t="shared" si="127"/>
        <v>5277</v>
      </c>
      <c r="O59" s="64">
        <f t="shared" si="127"/>
        <v>13331</v>
      </c>
      <c r="P59" s="64">
        <f t="shared" si="127"/>
        <v>-5870</v>
      </c>
      <c r="Q59" s="64">
        <f t="shared" si="127"/>
        <v>13288</v>
      </c>
      <c r="R59" s="64">
        <f t="shared" ref="R59:U59" si="128">SUM(R40:R58)</f>
        <v>10759</v>
      </c>
      <c r="S59" s="64">
        <f t="shared" si="128"/>
        <v>10488</v>
      </c>
      <c r="T59" s="64">
        <f t="shared" si="128"/>
        <v>-3728</v>
      </c>
      <c r="U59" s="64">
        <f t="shared" si="128"/>
        <v>14841</v>
      </c>
      <c r="V59" s="64">
        <f t="shared" ref="V59:AB59" si="129">SUM(V40:V58)</f>
        <v>18441</v>
      </c>
      <c r="W59" s="64">
        <f t="shared" si="129"/>
        <v>17724</v>
      </c>
      <c r="X59" s="64">
        <f t="shared" si="129"/>
        <v>2322</v>
      </c>
      <c r="Y59" s="64">
        <f t="shared" si="129"/>
        <v>763</v>
      </c>
      <c r="Z59" s="64">
        <f t="shared" si="129"/>
        <v>7820</v>
      </c>
      <c r="AA59" s="64">
        <f t="shared" si="129"/>
        <v>12377</v>
      </c>
      <c r="AB59" s="64">
        <f t="shared" si="129"/>
        <v>-6840</v>
      </c>
      <c r="AD59" s="64">
        <f t="shared" ref="AD59:AI59" si="130">SUM(AD40:AD58)</f>
        <v>-2928</v>
      </c>
      <c r="AE59" s="64">
        <f t="shared" si="130"/>
        <v>27105</v>
      </c>
      <c r="AF59" s="64">
        <f t="shared" si="130"/>
        <v>5473</v>
      </c>
      <c r="AG59" s="64">
        <f t="shared" si="130"/>
        <v>3104</v>
      </c>
      <c r="AH59" s="64">
        <f t="shared" si="130"/>
        <v>-3777</v>
      </c>
      <c r="AI59" s="64">
        <f t="shared" si="130"/>
        <v>31810</v>
      </c>
      <c r="AJ59" s="64">
        <f>SUM(AJ40:AJ58)</f>
        <v>-3573</v>
      </c>
      <c r="AK59" s="64">
        <f t="shared" ref="AK59:AP59" si="131">SUM(AK40:AK58)</f>
        <v>-3598</v>
      </c>
      <c r="AL59" s="64">
        <f t="shared" si="131"/>
        <v>-25</v>
      </c>
      <c r="AM59" s="64">
        <f t="shared" si="131"/>
        <v>8006</v>
      </c>
      <c r="AN59" s="64">
        <f t="shared" si="131"/>
        <v>-2704</v>
      </c>
      <c r="AO59" s="64">
        <f t="shared" si="131"/>
        <v>8054</v>
      </c>
      <c r="AP59" s="64">
        <f t="shared" si="131"/>
        <v>-5870</v>
      </c>
      <c r="AQ59" s="64">
        <f t="shared" ref="AQ59:AR59" si="132">SUM(AQ40:AQ58)</f>
        <v>19158</v>
      </c>
      <c r="AR59" s="64">
        <f t="shared" si="132"/>
        <v>-2529</v>
      </c>
      <c r="AS59" s="64">
        <f t="shared" ref="AS59:AU59" si="133">SUM(AS40:AS58)</f>
        <v>-271</v>
      </c>
      <c r="AT59" s="64">
        <f t="shared" si="133"/>
        <v>-3728</v>
      </c>
      <c r="AU59" s="64">
        <f t="shared" si="133"/>
        <v>18569</v>
      </c>
      <c r="AV59" s="64">
        <f t="shared" ref="AV59:AY59" si="134">SUM(AV40:AV58)</f>
        <v>3600</v>
      </c>
      <c r="AW59" s="64">
        <f t="shared" si="134"/>
        <v>-717</v>
      </c>
      <c r="AX59" s="64">
        <f t="shared" si="134"/>
        <v>2322</v>
      </c>
      <c r="AY59" s="64">
        <f t="shared" si="134"/>
        <v>-1559</v>
      </c>
      <c r="AZ59" s="64">
        <f t="shared" ref="AZ59:BB59" si="135">SUM(AZ40:AZ58)</f>
        <v>7057</v>
      </c>
      <c r="BA59" s="64">
        <f t="shared" si="135"/>
        <v>4557</v>
      </c>
      <c r="BB59" s="64">
        <f t="shared" si="135"/>
        <v>-6840</v>
      </c>
      <c r="BJ59" s="42"/>
      <c r="BK59" s="42"/>
      <c r="BL59" s="42"/>
    </row>
    <row r="60" spans="2:64" s="42" customFormat="1" ht="12" customHeight="1" x14ac:dyDescent="0.2">
      <c r="B60" s="59" t="s">
        <v>93</v>
      </c>
      <c r="C60" s="60"/>
      <c r="D60" s="60"/>
      <c r="E60" s="60"/>
      <c r="F60" s="60"/>
      <c r="G60" s="60"/>
      <c r="H60" s="60"/>
      <c r="I60" s="61"/>
      <c r="J60" s="61"/>
      <c r="K60" s="60"/>
      <c r="L60" s="60"/>
      <c r="M60" s="60"/>
      <c r="N60" s="60"/>
      <c r="O60" s="60"/>
      <c r="P60" s="60"/>
      <c r="Q60" s="60"/>
      <c r="R60" s="60"/>
      <c r="S60" s="60"/>
      <c r="T60" s="60"/>
      <c r="U60" s="60"/>
      <c r="V60" s="60"/>
      <c r="W60" s="60"/>
      <c r="X60" s="60"/>
      <c r="Y60" s="60"/>
      <c r="Z60" s="60"/>
      <c r="AA60" s="60"/>
      <c r="AB60" s="60"/>
      <c r="AD60" s="60"/>
      <c r="AE60" s="60"/>
      <c r="AF60" s="60"/>
      <c r="AG60" s="60"/>
      <c r="AH60" s="60"/>
      <c r="AI60" s="61"/>
      <c r="AJ60" s="61"/>
      <c r="AK60" s="60"/>
      <c r="AL60" s="60"/>
      <c r="AM60" s="60"/>
      <c r="AN60" s="60"/>
      <c r="AO60" s="60"/>
      <c r="AP60" s="60"/>
      <c r="AQ60" s="60"/>
      <c r="AR60" s="60"/>
      <c r="AS60" s="60"/>
      <c r="AT60" s="60"/>
      <c r="AU60" s="60"/>
      <c r="AV60" s="60"/>
      <c r="AW60" s="60"/>
      <c r="AX60" s="60"/>
      <c r="AY60" s="60"/>
      <c r="AZ60" s="60"/>
      <c r="BA60" s="60"/>
      <c r="BB60" s="60"/>
      <c r="BC60" s="41"/>
      <c r="BD60" s="41"/>
      <c r="BG60" s="41"/>
      <c r="BH60" s="41"/>
      <c r="BL60" s="41"/>
    </row>
    <row r="61" spans="2:64" s="42" customFormat="1" ht="12" customHeight="1" x14ac:dyDescent="0.2">
      <c r="B61" s="45"/>
      <c r="C61" s="62" t="s">
        <v>263</v>
      </c>
      <c r="D61" s="46">
        <v>0</v>
      </c>
      <c r="E61" s="46">
        <v>0</v>
      </c>
      <c r="F61" s="46">
        <v>0</v>
      </c>
      <c r="G61" s="46">
        <v>0</v>
      </c>
      <c r="H61" s="46">
        <v>0</v>
      </c>
      <c r="I61" s="46">
        <v>0</v>
      </c>
      <c r="J61" s="46">
        <v>0</v>
      </c>
      <c r="K61" s="46">
        <v>0</v>
      </c>
      <c r="L61" s="46">
        <v>0</v>
      </c>
      <c r="M61" s="46">
        <v>0</v>
      </c>
      <c r="N61" s="46">
        <v>0</v>
      </c>
      <c r="O61" s="46">
        <v>0</v>
      </c>
      <c r="P61" s="46">
        <v>0</v>
      </c>
      <c r="Q61" s="46">
        <v>0</v>
      </c>
      <c r="R61" s="46">
        <v>0</v>
      </c>
      <c r="S61" s="46">
        <v>0</v>
      </c>
      <c r="T61" s="46">
        <v>0</v>
      </c>
      <c r="U61" s="46">
        <v>0</v>
      </c>
      <c r="V61" s="46">
        <v>0</v>
      </c>
      <c r="W61" s="46">
        <v>0</v>
      </c>
      <c r="X61" s="46">
        <v>0</v>
      </c>
      <c r="Y61" s="46"/>
      <c r="Z61" s="46">
        <v>0</v>
      </c>
      <c r="AA61" s="46"/>
      <c r="AB61" s="46"/>
      <c r="AD61" s="43">
        <f t="shared" ref="AD61:AD71" si="136">D61</f>
        <v>0</v>
      </c>
      <c r="AE61" s="46">
        <f t="shared" ref="AE61:AE71" si="137">E61-D61</f>
        <v>0</v>
      </c>
      <c r="AF61" s="46">
        <f t="shared" ref="AF61:AF71" si="138">F61-E61</f>
        <v>0</v>
      </c>
      <c r="AG61" s="46">
        <f t="shared" ref="AG61:AG71" si="139">G61-F61</f>
        <v>0</v>
      </c>
      <c r="AH61" s="43">
        <f t="shared" ref="AH61:AH71" si="140">H61</f>
        <v>0</v>
      </c>
      <c r="AI61" s="46">
        <f t="shared" ref="AI61:AI71" si="141">I61-H61</f>
        <v>0</v>
      </c>
      <c r="AJ61" s="46">
        <f t="shared" ref="AJ61:AJ71" si="142">J61-I61</f>
        <v>0</v>
      </c>
      <c r="AK61" s="46">
        <f t="shared" ref="AK61:AK71" si="143">K61-J61</f>
        <v>0</v>
      </c>
      <c r="AL61" s="43">
        <f t="shared" ref="AL61:AL71" si="144">L61</f>
        <v>0</v>
      </c>
      <c r="AM61" s="46">
        <f t="shared" ref="AM61:AM71" si="145">M61-L61</f>
        <v>0</v>
      </c>
      <c r="AN61" s="46">
        <f t="shared" ref="AN61:AN71" si="146">N61-M61</f>
        <v>0</v>
      </c>
      <c r="AO61" s="46">
        <f t="shared" ref="AO61:AO71" si="147">O61-N61</f>
        <v>0</v>
      </c>
      <c r="AP61" s="46">
        <f t="shared" ref="AP61:AP71" si="148">P61</f>
        <v>0</v>
      </c>
      <c r="AQ61" s="46">
        <f t="shared" ref="AQ61:AQ71" si="149">Q61-P61</f>
        <v>0</v>
      </c>
      <c r="AR61" s="46">
        <f t="shared" ref="AR61:AR71" si="150">R61-Q61</f>
        <v>0</v>
      </c>
      <c r="AS61" s="46">
        <f t="shared" ref="AS61:AS71" si="151">S61-R61</f>
        <v>0</v>
      </c>
      <c r="AT61" s="46">
        <f t="shared" ref="AT61:AT71" si="152">T61</f>
        <v>0</v>
      </c>
      <c r="AU61" s="46">
        <f t="shared" ref="AU61:AU71" si="153">U61-T61</f>
        <v>0</v>
      </c>
      <c r="AV61" s="46">
        <f t="shared" ref="AV61:AV71" si="154">V61-U61</f>
        <v>0</v>
      </c>
      <c r="AW61" s="46">
        <f t="shared" ref="AW61:AW71" si="155">W61-V61</f>
        <v>0</v>
      </c>
      <c r="AX61" s="46">
        <v>0</v>
      </c>
      <c r="AY61" s="46">
        <f t="shared" ref="AY61:AY71" si="156">Y61-X61</f>
        <v>0</v>
      </c>
      <c r="AZ61" s="46">
        <f t="shared" ref="AZ61:AZ71" si="157">Z61-Y61</f>
        <v>0</v>
      </c>
      <c r="BA61" s="46">
        <f t="shared" ref="BA61:BA71" si="158">AA61-Z61</f>
        <v>0</v>
      </c>
      <c r="BB61" s="43">
        <f t="shared" ref="BB61:BB71" si="159">AB61</f>
        <v>0</v>
      </c>
      <c r="BC61" s="41"/>
      <c r="BD61" s="41"/>
      <c r="BE61" s="41"/>
      <c r="BF61" s="41"/>
      <c r="BG61" s="41"/>
      <c r="BH61" s="41"/>
      <c r="BK61" s="41"/>
    </row>
    <row r="62" spans="2:64" s="42" customFormat="1" ht="12" customHeight="1" x14ac:dyDescent="0.2">
      <c r="B62" s="45"/>
      <c r="C62" s="62" t="s">
        <v>264</v>
      </c>
      <c r="D62" s="46">
        <v>0</v>
      </c>
      <c r="E62" s="46">
        <v>-271</v>
      </c>
      <c r="F62" s="46">
        <v>-3089</v>
      </c>
      <c r="G62" s="46">
        <v>-4749</v>
      </c>
      <c r="H62" s="46">
        <v>-1299</v>
      </c>
      <c r="I62" s="46">
        <v>-1520</v>
      </c>
      <c r="J62" s="46">
        <v>-2251</v>
      </c>
      <c r="K62" s="46">
        <v>-2551</v>
      </c>
      <c r="L62" s="46">
        <v>-180</v>
      </c>
      <c r="M62" s="46">
        <v>-180</v>
      </c>
      <c r="N62" s="46">
        <v>-259</v>
      </c>
      <c r="O62" s="46">
        <v>-479</v>
      </c>
      <c r="P62" s="46">
        <v>-239</v>
      </c>
      <c r="Q62" s="46">
        <v>-361</v>
      </c>
      <c r="R62" s="46">
        <v>-361</v>
      </c>
      <c r="S62" s="46">
        <v>-810</v>
      </c>
      <c r="T62" s="46">
        <v>-1183</v>
      </c>
      <c r="U62" s="46">
        <v>-1950</v>
      </c>
      <c r="V62" s="46">
        <v>-1951</v>
      </c>
      <c r="W62" s="46">
        <v>-1950</v>
      </c>
      <c r="X62" s="46">
        <v>0</v>
      </c>
      <c r="Y62" s="46"/>
      <c r="Z62" s="46">
        <v>0</v>
      </c>
      <c r="AA62" s="46">
        <v>0</v>
      </c>
      <c r="AB62" s="46">
        <v>0</v>
      </c>
      <c r="AD62" s="43">
        <f t="shared" si="136"/>
        <v>0</v>
      </c>
      <c r="AE62" s="46">
        <f t="shared" si="137"/>
        <v>-271</v>
      </c>
      <c r="AF62" s="46">
        <f t="shared" si="138"/>
        <v>-2818</v>
      </c>
      <c r="AG62" s="46">
        <f t="shared" si="139"/>
        <v>-1660</v>
      </c>
      <c r="AH62" s="43">
        <f t="shared" si="140"/>
        <v>-1299</v>
      </c>
      <c r="AI62" s="46">
        <f t="shared" si="141"/>
        <v>-221</v>
      </c>
      <c r="AJ62" s="46">
        <f t="shared" si="142"/>
        <v>-731</v>
      </c>
      <c r="AK62" s="46">
        <f t="shared" si="143"/>
        <v>-300</v>
      </c>
      <c r="AL62" s="43">
        <f t="shared" si="144"/>
        <v>-180</v>
      </c>
      <c r="AM62" s="46">
        <f t="shared" si="145"/>
        <v>0</v>
      </c>
      <c r="AN62" s="46">
        <f t="shared" si="146"/>
        <v>-79</v>
      </c>
      <c r="AO62" s="46">
        <f t="shared" si="147"/>
        <v>-220</v>
      </c>
      <c r="AP62" s="46">
        <f t="shared" si="148"/>
        <v>-239</v>
      </c>
      <c r="AQ62" s="46">
        <f t="shared" si="149"/>
        <v>-122</v>
      </c>
      <c r="AR62" s="46">
        <f t="shared" si="150"/>
        <v>0</v>
      </c>
      <c r="AS62" s="46">
        <f t="shared" si="151"/>
        <v>-449</v>
      </c>
      <c r="AT62" s="46">
        <f t="shared" si="152"/>
        <v>-1183</v>
      </c>
      <c r="AU62" s="46">
        <f t="shared" si="153"/>
        <v>-767</v>
      </c>
      <c r="AV62" s="46">
        <f t="shared" si="154"/>
        <v>-1</v>
      </c>
      <c r="AW62" s="46">
        <f t="shared" si="155"/>
        <v>1</v>
      </c>
      <c r="AX62" s="46">
        <v>0</v>
      </c>
      <c r="AY62" s="46">
        <f t="shared" si="156"/>
        <v>0</v>
      </c>
      <c r="AZ62" s="46">
        <f t="shared" si="157"/>
        <v>0</v>
      </c>
      <c r="BA62" s="46">
        <f t="shared" si="158"/>
        <v>0</v>
      </c>
      <c r="BB62" s="43">
        <f t="shared" si="159"/>
        <v>0</v>
      </c>
      <c r="BC62" s="41"/>
      <c r="BD62" s="41"/>
      <c r="BE62" s="41"/>
      <c r="BF62" s="41"/>
      <c r="BG62" s="41"/>
      <c r="BH62" s="41"/>
      <c r="BJ62" s="41"/>
    </row>
    <row r="63" spans="2:64" ht="12" customHeight="1" x14ac:dyDescent="0.2">
      <c r="B63" s="45"/>
      <c r="C63" s="62" t="s">
        <v>265</v>
      </c>
      <c r="D63" s="46">
        <v>0</v>
      </c>
      <c r="E63" s="46">
        <v>0</v>
      </c>
      <c r="F63" s="46">
        <v>0</v>
      </c>
      <c r="G63" s="46">
        <v>0</v>
      </c>
      <c r="H63" s="46">
        <v>0</v>
      </c>
      <c r="I63" s="46">
        <v>0</v>
      </c>
      <c r="J63" s="46">
        <v>0</v>
      </c>
      <c r="K63" s="46">
        <v>0</v>
      </c>
      <c r="L63" s="46">
        <v>0</v>
      </c>
      <c r="M63" s="46">
        <v>0</v>
      </c>
      <c r="N63" s="46">
        <v>0</v>
      </c>
      <c r="O63" s="46">
        <v>0</v>
      </c>
      <c r="P63" s="46">
        <v>0</v>
      </c>
      <c r="Q63" s="46">
        <v>0</v>
      </c>
      <c r="R63" s="46">
        <v>0</v>
      </c>
      <c r="S63" s="46">
        <v>0</v>
      </c>
      <c r="T63" s="46"/>
      <c r="U63" s="46"/>
      <c r="V63" s="46">
        <v>0</v>
      </c>
      <c r="W63" s="46"/>
      <c r="X63" s="46"/>
      <c r="Y63" s="46"/>
      <c r="Z63" s="46"/>
      <c r="AA63" s="46"/>
      <c r="AB63" s="46"/>
      <c r="AD63" s="43">
        <f t="shared" si="136"/>
        <v>0</v>
      </c>
      <c r="AE63" s="46">
        <f t="shared" si="137"/>
        <v>0</v>
      </c>
      <c r="AF63" s="46">
        <f t="shared" si="138"/>
        <v>0</v>
      </c>
      <c r="AG63" s="46">
        <f t="shared" si="139"/>
        <v>0</v>
      </c>
      <c r="AH63" s="43">
        <f t="shared" si="140"/>
        <v>0</v>
      </c>
      <c r="AI63" s="46">
        <f t="shared" si="141"/>
        <v>0</v>
      </c>
      <c r="AJ63" s="46">
        <f t="shared" si="142"/>
        <v>0</v>
      </c>
      <c r="AK63" s="46">
        <f t="shared" si="143"/>
        <v>0</v>
      </c>
      <c r="AL63" s="43">
        <f t="shared" si="144"/>
        <v>0</v>
      </c>
      <c r="AM63" s="46">
        <f t="shared" si="145"/>
        <v>0</v>
      </c>
      <c r="AN63" s="46">
        <f t="shared" si="146"/>
        <v>0</v>
      </c>
      <c r="AO63" s="46">
        <f t="shared" si="147"/>
        <v>0</v>
      </c>
      <c r="AP63" s="46">
        <f t="shared" si="148"/>
        <v>0</v>
      </c>
      <c r="AQ63" s="46">
        <f t="shared" si="149"/>
        <v>0</v>
      </c>
      <c r="AR63" s="46">
        <f t="shared" si="150"/>
        <v>0</v>
      </c>
      <c r="AS63" s="46">
        <f t="shared" si="151"/>
        <v>0</v>
      </c>
      <c r="AT63" s="46">
        <f t="shared" si="152"/>
        <v>0</v>
      </c>
      <c r="AU63" s="46">
        <f t="shared" si="153"/>
        <v>0</v>
      </c>
      <c r="AV63" s="46">
        <f t="shared" si="154"/>
        <v>0</v>
      </c>
      <c r="AW63" s="46">
        <f t="shared" si="155"/>
        <v>0</v>
      </c>
      <c r="AX63" s="46"/>
      <c r="AY63" s="46">
        <f t="shared" si="156"/>
        <v>0</v>
      </c>
      <c r="AZ63" s="46">
        <f t="shared" si="157"/>
        <v>0</v>
      </c>
      <c r="BA63" s="46">
        <f t="shared" si="158"/>
        <v>0</v>
      </c>
      <c r="BB63" s="43">
        <f t="shared" si="159"/>
        <v>0</v>
      </c>
      <c r="BI63" s="42"/>
      <c r="BJ63" s="42"/>
      <c r="BK63" s="42"/>
      <c r="BL63" s="42"/>
    </row>
    <row r="64" spans="2:64" ht="12" customHeight="1" x14ac:dyDescent="0.2">
      <c r="B64" s="45"/>
      <c r="C64" s="62" t="s">
        <v>266</v>
      </c>
      <c r="D64" s="46">
        <v>0</v>
      </c>
      <c r="E64" s="46">
        <v>0</v>
      </c>
      <c r="F64" s="46">
        <v>0</v>
      </c>
      <c r="G64" s="46">
        <v>0</v>
      </c>
      <c r="H64" s="46">
        <v>0</v>
      </c>
      <c r="I64" s="46">
        <v>0</v>
      </c>
      <c r="J64" s="46">
        <v>0</v>
      </c>
      <c r="K64" s="46">
        <v>0</v>
      </c>
      <c r="L64" s="46">
        <v>0</v>
      </c>
      <c r="M64" s="46">
        <v>0</v>
      </c>
      <c r="N64" s="46">
        <v>0</v>
      </c>
      <c r="O64" s="46"/>
      <c r="P64" s="46">
        <v>0</v>
      </c>
      <c r="Q64" s="46">
        <v>0</v>
      </c>
      <c r="R64" s="46">
        <v>0</v>
      </c>
      <c r="S64" s="46">
        <v>0</v>
      </c>
      <c r="T64" s="46"/>
      <c r="U64" s="46"/>
      <c r="V64" s="46"/>
      <c r="W64" s="46"/>
      <c r="X64" s="46"/>
      <c r="Y64" s="46"/>
      <c r="Z64" s="46"/>
      <c r="AA64" s="46"/>
      <c r="AB64" s="46"/>
      <c r="AD64" s="43">
        <f t="shared" si="136"/>
        <v>0</v>
      </c>
      <c r="AE64" s="46">
        <f t="shared" si="137"/>
        <v>0</v>
      </c>
      <c r="AF64" s="46">
        <f t="shared" si="138"/>
        <v>0</v>
      </c>
      <c r="AG64" s="46">
        <f t="shared" si="139"/>
        <v>0</v>
      </c>
      <c r="AH64" s="43">
        <f t="shared" si="140"/>
        <v>0</v>
      </c>
      <c r="AI64" s="46">
        <f t="shared" si="141"/>
        <v>0</v>
      </c>
      <c r="AJ64" s="46">
        <f t="shared" si="142"/>
        <v>0</v>
      </c>
      <c r="AK64" s="46">
        <f t="shared" si="143"/>
        <v>0</v>
      </c>
      <c r="AL64" s="43">
        <f t="shared" si="144"/>
        <v>0</v>
      </c>
      <c r="AM64" s="46">
        <f t="shared" si="145"/>
        <v>0</v>
      </c>
      <c r="AN64" s="46">
        <f t="shared" si="146"/>
        <v>0</v>
      </c>
      <c r="AO64" s="46">
        <f t="shared" si="147"/>
        <v>0</v>
      </c>
      <c r="AP64" s="46">
        <f t="shared" si="148"/>
        <v>0</v>
      </c>
      <c r="AQ64" s="46">
        <f t="shared" si="149"/>
        <v>0</v>
      </c>
      <c r="AR64" s="46">
        <f t="shared" si="150"/>
        <v>0</v>
      </c>
      <c r="AS64" s="46">
        <f t="shared" si="151"/>
        <v>0</v>
      </c>
      <c r="AT64" s="46">
        <f t="shared" si="152"/>
        <v>0</v>
      </c>
      <c r="AU64" s="46">
        <f t="shared" si="153"/>
        <v>0</v>
      </c>
      <c r="AV64" s="46">
        <f t="shared" si="154"/>
        <v>0</v>
      </c>
      <c r="AW64" s="46">
        <f t="shared" si="155"/>
        <v>0</v>
      </c>
      <c r="AX64" s="46"/>
      <c r="AY64" s="46">
        <f t="shared" si="156"/>
        <v>0</v>
      </c>
      <c r="AZ64" s="46">
        <f t="shared" si="157"/>
        <v>0</v>
      </c>
      <c r="BA64" s="46">
        <f t="shared" si="158"/>
        <v>0</v>
      </c>
      <c r="BB64" s="43">
        <f t="shared" si="159"/>
        <v>0</v>
      </c>
      <c r="BI64" s="42"/>
      <c r="BJ64" s="42"/>
      <c r="BK64" s="42"/>
    </row>
    <row r="65" spans="2:62" ht="12" customHeight="1" x14ac:dyDescent="0.2">
      <c r="B65" s="45"/>
      <c r="C65" s="62" t="s">
        <v>267</v>
      </c>
      <c r="D65" s="46">
        <v>0</v>
      </c>
      <c r="E65" s="46">
        <v>0</v>
      </c>
      <c r="F65" s="46">
        <v>0</v>
      </c>
      <c r="G65" s="46">
        <v>0</v>
      </c>
      <c r="H65" s="46">
        <v>0</v>
      </c>
      <c r="I65" s="46">
        <v>0</v>
      </c>
      <c r="J65" s="46">
        <v>0</v>
      </c>
      <c r="K65" s="46">
        <v>0</v>
      </c>
      <c r="L65" s="46">
        <v>0</v>
      </c>
      <c r="M65" s="46">
        <v>0</v>
      </c>
      <c r="N65" s="46">
        <v>0</v>
      </c>
      <c r="O65" s="46">
        <v>0</v>
      </c>
      <c r="P65" s="46">
        <v>0</v>
      </c>
      <c r="Q65" s="46">
        <v>0</v>
      </c>
      <c r="R65" s="46">
        <v>0</v>
      </c>
      <c r="S65" s="46">
        <v>0</v>
      </c>
      <c r="T65" s="46"/>
      <c r="U65" s="46"/>
      <c r="V65" s="46">
        <v>0</v>
      </c>
      <c r="W65" s="46"/>
      <c r="X65" s="46"/>
      <c r="Y65" s="46"/>
      <c r="Z65" s="46"/>
      <c r="AA65" s="46"/>
      <c r="AB65" s="46"/>
      <c r="AD65" s="43">
        <f t="shared" si="136"/>
        <v>0</v>
      </c>
      <c r="AE65" s="46">
        <f t="shared" si="137"/>
        <v>0</v>
      </c>
      <c r="AF65" s="46">
        <f t="shared" si="138"/>
        <v>0</v>
      </c>
      <c r="AG65" s="46">
        <f t="shared" si="139"/>
        <v>0</v>
      </c>
      <c r="AH65" s="43">
        <f t="shared" si="140"/>
        <v>0</v>
      </c>
      <c r="AI65" s="46">
        <f t="shared" si="141"/>
        <v>0</v>
      </c>
      <c r="AJ65" s="46">
        <f t="shared" si="142"/>
        <v>0</v>
      </c>
      <c r="AK65" s="46">
        <f t="shared" si="143"/>
        <v>0</v>
      </c>
      <c r="AL65" s="43">
        <f t="shared" si="144"/>
        <v>0</v>
      </c>
      <c r="AM65" s="46">
        <f t="shared" si="145"/>
        <v>0</v>
      </c>
      <c r="AN65" s="46">
        <f t="shared" si="146"/>
        <v>0</v>
      </c>
      <c r="AO65" s="46">
        <f t="shared" si="147"/>
        <v>0</v>
      </c>
      <c r="AP65" s="46">
        <f t="shared" si="148"/>
        <v>0</v>
      </c>
      <c r="AQ65" s="46">
        <f t="shared" si="149"/>
        <v>0</v>
      </c>
      <c r="AR65" s="46">
        <f t="shared" si="150"/>
        <v>0</v>
      </c>
      <c r="AS65" s="46">
        <f t="shared" si="151"/>
        <v>0</v>
      </c>
      <c r="AT65" s="46">
        <f t="shared" si="152"/>
        <v>0</v>
      </c>
      <c r="AU65" s="46">
        <f t="shared" si="153"/>
        <v>0</v>
      </c>
      <c r="AV65" s="46">
        <f t="shared" si="154"/>
        <v>0</v>
      </c>
      <c r="AW65" s="46">
        <f t="shared" si="155"/>
        <v>0</v>
      </c>
      <c r="AX65" s="46"/>
      <c r="AY65" s="46">
        <f t="shared" si="156"/>
        <v>0</v>
      </c>
      <c r="AZ65" s="46">
        <f t="shared" si="157"/>
        <v>0</v>
      </c>
      <c r="BA65" s="46">
        <f t="shared" si="158"/>
        <v>0</v>
      </c>
      <c r="BB65" s="43">
        <f t="shared" si="159"/>
        <v>0</v>
      </c>
      <c r="BI65" s="42"/>
      <c r="BJ65" s="42"/>
    </row>
    <row r="66" spans="2:62" ht="12" customHeight="1" x14ac:dyDescent="0.2">
      <c r="B66" s="45"/>
      <c r="C66" s="62" t="s">
        <v>268</v>
      </c>
      <c r="D66" s="46"/>
      <c r="E66" s="46">
        <v>7296</v>
      </c>
      <c r="F66" s="46">
        <v>5700</v>
      </c>
      <c r="G66" s="46">
        <v>5983</v>
      </c>
      <c r="H66" s="46">
        <v>6112</v>
      </c>
      <c r="I66" s="46">
        <v>0</v>
      </c>
      <c r="J66" s="46">
        <v>0</v>
      </c>
      <c r="K66" s="46">
        <v>0</v>
      </c>
      <c r="L66" s="46">
        <v>0</v>
      </c>
      <c r="M66" s="46">
        <v>0</v>
      </c>
      <c r="N66" s="46">
        <v>3408</v>
      </c>
      <c r="O66" s="46">
        <v>0</v>
      </c>
      <c r="P66" s="46">
        <v>17542</v>
      </c>
      <c r="Q66" s="46">
        <v>18715</v>
      </c>
      <c r="R66" s="46">
        <v>60777</v>
      </c>
      <c r="S66" s="46">
        <v>58916</v>
      </c>
      <c r="T66" s="46">
        <v>13767</v>
      </c>
      <c r="U66" s="46">
        <v>27996</v>
      </c>
      <c r="V66" s="46">
        <v>21159</v>
      </c>
      <c r="W66" s="46">
        <v>21159</v>
      </c>
      <c r="X66" s="46">
        <v>0</v>
      </c>
      <c r="Y66" s="46">
        <v>70</v>
      </c>
      <c r="Z66" s="46">
        <v>17854</v>
      </c>
      <c r="AA66" s="46">
        <v>0</v>
      </c>
      <c r="AB66" s="46">
        <v>0</v>
      </c>
      <c r="AD66" s="43">
        <f t="shared" si="136"/>
        <v>0</v>
      </c>
      <c r="AE66" s="46">
        <f t="shared" si="137"/>
        <v>7296</v>
      </c>
      <c r="AF66" s="46">
        <f t="shared" si="138"/>
        <v>-1596</v>
      </c>
      <c r="AG66" s="46">
        <f t="shared" si="139"/>
        <v>283</v>
      </c>
      <c r="AH66" s="43">
        <f t="shared" si="140"/>
        <v>6112</v>
      </c>
      <c r="AI66" s="46">
        <f t="shared" si="141"/>
        <v>-6112</v>
      </c>
      <c r="AJ66" s="46">
        <f t="shared" si="142"/>
        <v>0</v>
      </c>
      <c r="AK66" s="46">
        <f t="shared" si="143"/>
        <v>0</v>
      </c>
      <c r="AL66" s="43">
        <f t="shared" si="144"/>
        <v>0</v>
      </c>
      <c r="AM66" s="46">
        <f t="shared" si="145"/>
        <v>0</v>
      </c>
      <c r="AN66" s="46">
        <f t="shared" si="146"/>
        <v>3408</v>
      </c>
      <c r="AO66" s="46">
        <f t="shared" si="147"/>
        <v>-3408</v>
      </c>
      <c r="AP66" s="46">
        <f t="shared" si="148"/>
        <v>17542</v>
      </c>
      <c r="AQ66" s="46">
        <f t="shared" si="149"/>
        <v>1173</v>
      </c>
      <c r="AR66" s="46">
        <f t="shared" si="150"/>
        <v>42062</v>
      </c>
      <c r="AS66" s="46">
        <f t="shared" si="151"/>
        <v>-1861</v>
      </c>
      <c r="AT66" s="46">
        <f t="shared" si="152"/>
        <v>13767</v>
      </c>
      <c r="AU66" s="46">
        <f t="shared" si="153"/>
        <v>14229</v>
      </c>
      <c r="AV66" s="46">
        <f t="shared" si="154"/>
        <v>-6837</v>
      </c>
      <c r="AW66" s="46">
        <f t="shared" si="155"/>
        <v>0</v>
      </c>
      <c r="AX66" s="46">
        <v>0</v>
      </c>
      <c r="AY66" s="46">
        <f t="shared" si="156"/>
        <v>70</v>
      </c>
      <c r="AZ66" s="46">
        <f t="shared" si="157"/>
        <v>17784</v>
      </c>
      <c r="BA66" s="46">
        <f t="shared" si="158"/>
        <v>-17854</v>
      </c>
      <c r="BB66" s="43">
        <f t="shared" si="159"/>
        <v>0</v>
      </c>
    </row>
    <row r="67" spans="2:62" ht="12" customHeight="1" x14ac:dyDescent="0.2">
      <c r="B67" s="45"/>
      <c r="C67" s="62" t="s">
        <v>269</v>
      </c>
      <c r="D67" s="46">
        <v>-3038</v>
      </c>
      <c r="E67" s="46">
        <v>-11250</v>
      </c>
      <c r="F67" s="46">
        <v>-20912</v>
      </c>
      <c r="G67" s="46">
        <v>-20912</v>
      </c>
      <c r="H67" s="46">
        <v>0</v>
      </c>
      <c r="I67" s="46">
        <v>-3124</v>
      </c>
      <c r="J67" s="46">
        <v>-9983</v>
      </c>
      <c r="K67" s="46">
        <v>-5285</v>
      </c>
      <c r="L67" s="46">
        <v>-8122</v>
      </c>
      <c r="M67" s="46">
        <v>-2862</v>
      </c>
      <c r="N67" s="46">
        <v>0</v>
      </c>
      <c r="O67" s="46">
        <v>-10356</v>
      </c>
      <c r="P67" s="46">
        <v>0</v>
      </c>
      <c r="Q67" s="46"/>
      <c r="R67" s="46">
        <v>-1000</v>
      </c>
      <c r="S67" s="46">
        <v>-4000</v>
      </c>
      <c r="T67" s="46">
        <v>-3000</v>
      </c>
      <c r="U67" s="46">
        <v>-18000</v>
      </c>
      <c r="V67" s="46">
        <v>-27192</v>
      </c>
      <c r="W67" s="46">
        <v>-53125</v>
      </c>
      <c r="X67" s="46">
        <v>-11796</v>
      </c>
      <c r="Y67" s="46">
        <v>-2055</v>
      </c>
      <c r="Z67" s="46">
        <v>-3048</v>
      </c>
      <c r="AA67" s="46">
        <v>-32648</v>
      </c>
      <c r="AB67" s="46">
        <v>-11792</v>
      </c>
      <c r="AD67" s="43">
        <f t="shared" si="136"/>
        <v>-3038</v>
      </c>
      <c r="AE67" s="46">
        <f t="shared" si="137"/>
        <v>-8212</v>
      </c>
      <c r="AF67" s="46">
        <f t="shared" si="138"/>
        <v>-9662</v>
      </c>
      <c r="AG67" s="46">
        <f t="shared" si="139"/>
        <v>0</v>
      </c>
      <c r="AH67" s="43">
        <f t="shared" si="140"/>
        <v>0</v>
      </c>
      <c r="AI67" s="46">
        <f t="shared" si="141"/>
        <v>-3124</v>
      </c>
      <c r="AJ67" s="46">
        <f t="shared" si="142"/>
        <v>-6859</v>
      </c>
      <c r="AK67" s="46">
        <f t="shared" si="143"/>
        <v>4698</v>
      </c>
      <c r="AL67" s="43">
        <f t="shared" si="144"/>
        <v>-8122</v>
      </c>
      <c r="AM67" s="46">
        <f t="shared" si="145"/>
        <v>5260</v>
      </c>
      <c r="AN67" s="46">
        <f t="shared" si="146"/>
        <v>2862</v>
      </c>
      <c r="AO67" s="46">
        <f t="shared" si="147"/>
        <v>-10356</v>
      </c>
      <c r="AP67" s="46">
        <f t="shared" si="148"/>
        <v>0</v>
      </c>
      <c r="AQ67" s="46">
        <f t="shared" si="149"/>
        <v>0</v>
      </c>
      <c r="AR67" s="46">
        <f t="shared" si="150"/>
        <v>-1000</v>
      </c>
      <c r="AS67" s="46">
        <f t="shared" si="151"/>
        <v>-3000</v>
      </c>
      <c r="AT67" s="46">
        <f t="shared" si="152"/>
        <v>-3000</v>
      </c>
      <c r="AU67" s="46">
        <f t="shared" si="153"/>
        <v>-15000</v>
      </c>
      <c r="AV67" s="46">
        <f t="shared" si="154"/>
        <v>-9192</v>
      </c>
      <c r="AW67" s="46">
        <f t="shared" si="155"/>
        <v>-25933</v>
      </c>
      <c r="AX67" s="46">
        <v>-11796</v>
      </c>
      <c r="AY67" s="46">
        <f t="shared" si="156"/>
        <v>9741</v>
      </c>
      <c r="AZ67" s="46">
        <f t="shared" si="157"/>
        <v>-993</v>
      </c>
      <c r="BA67" s="46">
        <f t="shared" si="158"/>
        <v>-29600</v>
      </c>
      <c r="BB67" s="43">
        <f t="shared" si="159"/>
        <v>-11792</v>
      </c>
    </row>
    <row r="68" spans="2:62" ht="12" customHeight="1" x14ac:dyDescent="0.2">
      <c r="B68" s="45"/>
      <c r="C68" s="62" t="s">
        <v>270</v>
      </c>
      <c r="D68" s="46">
        <v>-440</v>
      </c>
      <c r="E68" s="46">
        <v>-841</v>
      </c>
      <c r="F68" s="46">
        <v>-1213</v>
      </c>
      <c r="G68" s="46">
        <v>-1606</v>
      </c>
      <c r="H68" s="46">
        <v>-359</v>
      </c>
      <c r="I68" s="46">
        <v>-708</v>
      </c>
      <c r="J68" s="46">
        <v>-1053</v>
      </c>
      <c r="K68" s="46">
        <v>-1376</v>
      </c>
      <c r="L68" s="46">
        <v>-328</v>
      </c>
      <c r="M68" s="46">
        <v>-489</v>
      </c>
      <c r="N68" s="46">
        <v>-618</v>
      </c>
      <c r="O68" s="46">
        <v>-722</v>
      </c>
      <c r="P68" s="46">
        <v>-117</v>
      </c>
      <c r="Q68" s="46">
        <v>-275</v>
      </c>
      <c r="R68" s="46">
        <v>-472</v>
      </c>
      <c r="S68" s="46">
        <v>-992</v>
      </c>
      <c r="T68" s="46">
        <v>-1054</v>
      </c>
      <c r="U68" s="46">
        <v>-2992</v>
      </c>
      <c r="V68" s="46">
        <v>-4534</v>
      </c>
      <c r="W68" s="46">
        <v>-6682</v>
      </c>
      <c r="X68" s="46">
        <v>-1083</v>
      </c>
      <c r="Y68" s="46">
        <v>-2187</v>
      </c>
      <c r="Z68" s="46">
        <v>-3629</v>
      </c>
      <c r="AA68" s="46">
        <v>-4597</v>
      </c>
      <c r="AB68" s="46">
        <v>-499</v>
      </c>
      <c r="AD68" s="43">
        <f t="shared" si="136"/>
        <v>-440</v>
      </c>
      <c r="AE68" s="46">
        <f t="shared" si="137"/>
        <v>-401</v>
      </c>
      <c r="AF68" s="46">
        <f t="shared" si="138"/>
        <v>-372</v>
      </c>
      <c r="AG68" s="46">
        <f t="shared" si="139"/>
        <v>-393</v>
      </c>
      <c r="AH68" s="43">
        <f t="shared" si="140"/>
        <v>-359</v>
      </c>
      <c r="AI68" s="46">
        <f t="shared" si="141"/>
        <v>-349</v>
      </c>
      <c r="AJ68" s="46">
        <f t="shared" si="142"/>
        <v>-345</v>
      </c>
      <c r="AK68" s="46">
        <f t="shared" si="143"/>
        <v>-323</v>
      </c>
      <c r="AL68" s="43">
        <f t="shared" si="144"/>
        <v>-328</v>
      </c>
      <c r="AM68" s="46">
        <f t="shared" si="145"/>
        <v>-161</v>
      </c>
      <c r="AN68" s="46">
        <f t="shared" si="146"/>
        <v>-129</v>
      </c>
      <c r="AO68" s="46">
        <f t="shared" si="147"/>
        <v>-104</v>
      </c>
      <c r="AP68" s="46">
        <f t="shared" si="148"/>
        <v>-117</v>
      </c>
      <c r="AQ68" s="46">
        <f t="shared" si="149"/>
        <v>-158</v>
      </c>
      <c r="AR68" s="46">
        <f t="shared" si="150"/>
        <v>-197</v>
      </c>
      <c r="AS68" s="46">
        <f t="shared" si="151"/>
        <v>-520</v>
      </c>
      <c r="AT68" s="46">
        <f t="shared" si="152"/>
        <v>-1054</v>
      </c>
      <c r="AU68" s="46">
        <f t="shared" si="153"/>
        <v>-1938</v>
      </c>
      <c r="AV68" s="46">
        <f t="shared" si="154"/>
        <v>-1542</v>
      </c>
      <c r="AW68" s="46">
        <f t="shared" si="155"/>
        <v>-2148</v>
      </c>
      <c r="AX68" s="46">
        <v>-1083</v>
      </c>
      <c r="AY68" s="46">
        <f t="shared" si="156"/>
        <v>-1104</v>
      </c>
      <c r="AZ68" s="46">
        <f t="shared" si="157"/>
        <v>-1442</v>
      </c>
      <c r="BA68" s="46">
        <f t="shared" si="158"/>
        <v>-968</v>
      </c>
      <c r="BB68" s="43">
        <f t="shared" si="159"/>
        <v>-499</v>
      </c>
    </row>
    <row r="69" spans="2:62" ht="12" customHeight="1" x14ac:dyDescent="0.2">
      <c r="B69" s="45"/>
      <c r="C69" s="62" t="s">
        <v>271</v>
      </c>
      <c r="D69" s="46">
        <v>0</v>
      </c>
      <c r="E69" s="46">
        <v>-28139</v>
      </c>
      <c r="F69" s="46">
        <v>-28139</v>
      </c>
      <c r="G69" s="46">
        <v>-41310</v>
      </c>
      <c r="H69" s="46">
        <v>0</v>
      </c>
      <c r="I69" s="46">
        <v>-29575</v>
      </c>
      <c r="J69" s="46">
        <v>-29575</v>
      </c>
      <c r="K69" s="46">
        <v>-44342</v>
      </c>
      <c r="L69" s="46">
        <v>0</v>
      </c>
      <c r="M69" s="46">
        <v>0</v>
      </c>
      <c r="N69" s="46">
        <v>-21324</v>
      </c>
      <c r="O69" s="46">
        <v>-36081</v>
      </c>
      <c r="P69" s="46">
        <v>0</v>
      </c>
      <c r="Q69" s="46"/>
      <c r="R69" s="46">
        <v>-24583</v>
      </c>
      <c r="S69" s="46">
        <v>-24583</v>
      </c>
      <c r="T69" s="46">
        <v>-9823</v>
      </c>
      <c r="U69" s="46">
        <v>-9823</v>
      </c>
      <c r="V69" s="46">
        <v>-16353</v>
      </c>
      <c r="W69" s="46">
        <v>-16353</v>
      </c>
      <c r="X69" s="46">
        <v>0</v>
      </c>
      <c r="Y69" s="46">
        <v>0</v>
      </c>
      <c r="Z69" s="46">
        <v>-9794</v>
      </c>
      <c r="AA69" s="46">
        <v>-16324</v>
      </c>
      <c r="AB69" s="46">
        <v>0</v>
      </c>
      <c r="AD69" s="43">
        <f t="shared" si="136"/>
        <v>0</v>
      </c>
      <c r="AE69" s="46">
        <f t="shared" si="137"/>
        <v>-28139</v>
      </c>
      <c r="AF69" s="46">
        <f t="shared" si="138"/>
        <v>0</v>
      </c>
      <c r="AG69" s="46">
        <f t="shared" si="139"/>
        <v>-13171</v>
      </c>
      <c r="AH69" s="43">
        <f t="shared" si="140"/>
        <v>0</v>
      </c>
      <c r="AI69" s="46">
        <f t="shared" si="141"/>
        <v>-29575</v>
      </c>
      <c r="AJ69" s="46">
        <f t="shared" si="142"/>
        <v>0</v>
      </c>
      <c r="AK69" s="46">
        <f t="shared" si="143"/>
        <v>-14767</v>
      </c>
      <c r="AL69" s="43">
        <f t="shared" si="144"/>
        <v>0</v>
      </c>
      <c r="AM69" s="46">
        <f t="shared" si="145"/>
        <v>0</v>
      </c>
      <c r="AN69" s="46">
        <f t="shared" si="146"/>
        <v>-21324</v>
      </c>
      <c r="AO69" s="46">
        <f t="shared" si="147"/>
        <v>-14757</v>
      </c>
      <c r="AP69" s="46">
        <f t="shared" si="148"/>
        <v>0</v>
      </c>
      <c r="AQ69" s="46">
        <f t="shared" si="149"/>
        <v>0</v>
      </c>
      <c r="AR69" s="46">
        <f t="shared" si="150"/>
        <v>-24583</v>
      </c>
      <c r="AS69" s="46">
        <f t="shared" si="151"/>
        <v>0</v>
      </c>
      <c r="AT69" s="46">
        <f t="shared" si="152"/>
        <v>-9823</v>
      </c>
      <c r="AU69" s="46">
        <f t="shared" si="153"/>
        <v>0</v>
      </c>
      <c r="AV69" s="46">
        <f t="shared" si="154"/>
        <v>-6530</v>
      </c>
      <c r="AW69" s="46">
        <f t="shared" si="155"/>
        <v>0</v>
      </c>
      <c r="AX69" s="46">
        <v>0</v>
      </c>
      <c r="AY69" s="46">
        <f t="shared" si="156"/>
        <v>0</v>
      </c>
      <c r="AZ69" s="46">
        <f t="shared" si="157"/>
        <v>-9794</v>
      </c>
      <c r="BA69" s="46">
        <f t="shared" si="158"/>
        <v>-6530</v>
      </c>
      <c r="BB69" s="43">
        <f t="shared" si="159"/>
        <v>0</v>
      </c>
    </row>
    <row r="70" spans="2:62" ht="12" customHeight="1" x14ac:dyDescent="0.2">
      <c r="B70" s="45"/>
      <c r="C70" s="62" t="s">
        <v>272</v>
      </c>
      <c r="D70" s="46">
        <v>-272</v>
      </c>
      <c r="E70" s="46">
        <v>-545</v>
      </c>
      <c r="F70" s="46">
        <v>-755</v>
      </c>
      <c r="G70" s="46">
        <v>-977</v>
      </c>
      <c r="H70" s="46">
        <v>-327</v>
      </c>
      <c r="I70" s="46">
        <v>-697</v>
      </c>
      <c r="J70" s="46">
        <v>-1075</v>
      </c>
      <c r="K70" s="46">
        <v>-2825</v>
      </c>
      <c r="L70" s="46">
        <v>-339</v>
      </c>
      <c r="M70" s="46">
        <v>-723</v>
      </c>
      <c r="N70" s="46">
        <v>-1049</v>
      </c>
      <c r="O70" s="46">
        <v>-1408</v>
      </c>
      <c r="P70" s="46">
        <v>-422</v>
      </c>
      <c r="Q70" s="46">
        <v>-752</v>
      </c>
      <c r="R70" s="46">
        <v>-1111</v>
      </c>
      <c r="S70" s="46">
        <v>-1591</v>
      </c>
      <c r="T70" s="46">
        <v>-605</v>
      </c>
      <c r="U70" s="46">
        <v>-1387</v>
      </c>
      <c r="V70" s="46">
        <v>-1970</v>
      </c>
      <c r="W70" s="46">
        <v>-2554</v>
      </c>
      <c r="X70" s="46">
        <v>-575</v>
      </c>
      <c r="Y70" s="46">
        <v>-1169</v>
      </c>
      <c r="Z70" s="46">
        <v>-1825</v>
      </c>
      <c r="AA70" s="46">
        <v>-2594</v>
      </c>
      <c r="AB70" s="46">
        <v>-834</v>
      </c>
      <c r="AD70" s="43">
        <f t="shared" si="136"/>
        <v>-272</v>
      </c>
      <c r="AE70" s="46">
        <f t="shared" si="137"/>
        <v>-273</v>
      </c>
      <c r="AF70" s="46">
        <f t="shared" si="138"/>
        <v>-210</v>
      </c>
      <c r="AG70" s="46">
        <f t="shared" si="139"/>
        <v>-222</v>
      </c>
      <c r="AH70" s="43">
        <f t="shared" si="140"/>
        <v>-327</v>
      </c>
      <c r="AI70" s="46">
        <f t="shared" si="141"/>
        <v>-370</v>
      </c>
      <c r="AJ70" s="46">
        <f t="shared" si="142"/>
        <v>-378</v>
      </c>
      <c r="AK70" s="46">
        <f t="shared" si="143"/>
        <v>-1750</v>
      </c>
      <c r="AL70" s="43">
        <f t="shared" si="144"/>
        <v>-339</v>
      </c>
      <c r="AM70" s="46">
        <f t="shared" si="145"/>
        <v>-384</v>
      </c>
      <c r="AN70" s="46">
        <f t="shared" si="146"/>
        <v>-326</v>
      </c>
      <c r="AO70" s="46">
        <f t="shared" si="147"/>
        <v>-359</v>
      </c>
      <c r="AP70" s="46">
        <f t="shared" si="148"/>
        <v>-422</v>
      </c>
      <c r="AQ70" s="46">
        <f t="shared" si="149"/>
        <v>-330</v>
      </c>
      <c r="AR70" s="46">
        <f t="shared" si="150"/>
        <v>-359</v>
      </c>
      <c r="AS70" s="46">
        <f t="shared" si="151"/>
        <v>-480</v>
      </c>
      <c r="AT70" s="46">
        <f t="shared" si="152"/>
        <v>-605</v>
      </c>
      <c r="AU70" s="46">
        <f t="shared" si="153"/>
        <v>-782</v>
      </c>
      <c r="AV70" s="46">
        <f t="shared" si="154"/>
        <v>-583</v>
      </c>
      <c r="AW70" s="46">
        <f t="shared" si="155"/>
        <v>-584</v>
      </c>
      <c r="AX70" s="46">
        <v>-575</v>
      </c>
      <c r="AY70" s="46">
        <f t="shared" si="156"/>
        <v>-594</v>
      </c>
      <c r="AZ70" s="46">
        <f t="shared" si="157"/>
        <v>-656</v>
      </c>
      <c r="BA70" s="46">
        <f t="shared" si="158"/>
        <v>-769</v>
      </c>
      <c r="BB70" s="43">
        <f t="shared" si="159"/>
        <v>-834</v>
      </c>
    </row>
    <row r="71" spans="2:62" ht="12" customHeight="1" x14ac:dyDescent="0.2">
      <c r="B71" s="45"/>
      <c r="C71" s="62" t="s">
        <v>261</v>
      </c>
      <c r="D71" s="46">
        <v>-30</v>
      </c>
      <c r="E71" s="46">
        <v>-95</v>
      </c>
      <c r="F71" s="46">
        <v>-193</v>
      </c>
      <c r="G71" s="46">
        <v>-230</v>
      </c>
      <c r="H71" s="46">
        <v>-84</v>
      </c>
      <c r="I71" s="46">
        <v>-168</v>
      </c>
      <c r="J71" s="46">
        <v>-259</v>
      </c>
      <c r="K71" s="46">
        <v>-318</v>
      </c>
      <c r="L71" s="46">
        <v>-78</v>
      </c>
      <c r="M71" s="46">
        <v>-135</v>
      </c>
      <c r="N71" s="46">
        <v>-265</v>
      </c>
      <c r="O71" s="46">
        <v>-314</v>
      </c>
      <c r="P71" s="46">
        <v>-136</v>
      </c>
      <c r="Q71" s="46">
        <v>-183</v>
      </c>
      <c r="R71" s="46">
        <v>-252</v>
      </c>
      <c r="S71" s="46">
        <v>-334</v>
      </c>
      <c r="T71" s="46">
        <v>-204</v>
      </c>
      <c r="U71" s="46">
        <v>-448</v>
      </c>
      <c r="V71" s="46">
        <v>-583</v>
      </c>
      <c r="W71" s="46">
        <v>-615</v>
      </c>
      <c r="X71" s="46">
        <v>-85</v>
      </c>
      <c r="Y71" s="46">
        <v>-195</v>
      </c>
      <c r="Z71" s="46">
        <v>-293</v>
      </c>
      <c r="AA71" s="46">
        <v>-432</v>
      </c>
      <c r="AB71" s="46">
        <v>-132</v>
      </c>
      <c r="AD71" s="43">
        <f t="shared" si="136"/>
        <v>-30</v>
      </c>
      <c r="AE71" s="46">
        <f t="shared" si="137"/>
        <v>-65</v>
      </c>
      <c r="AF71" s="46">
        <f t="shared" si="138"/>
        <v>-98</v>
      </c>
      <c r="AG71" s="46">
        <f t="shared" si="139"/>
        <v>-37</v>
      </c>
      <c r="AH71" s="43">
        <f t="shared" si="140"/>
        <v>-84</v>
      </c>
      <c r="AI71" s="46">
        <f t="shared" si="141"/>
        <v>-84</v>
      </c>
      <c r="AJ71" s="46">
        <f t="shared" si="142"/>
        <v>-91</v>
      </c>
      <c r="AK71" s="46">
        <f t="shared" si="143"/>
        <v>-59</v>
      </c>
      <c r="AL71" s="43">
        <f t="shared" si="144"/>
        <v>-78</v>
      </c>
      <c r="AM71" s="46">
        <f t="shared" si="145"/>
        <v>-57</v>
      </c>
      <c r="AN71" s="46">
        <f t="shared" si="146"/>
        <v>-130</v>
      </c>
      <c r="AO71" s="46">
        <f t="shared" si="147"/>
        <v>-49</v>
      </c>
      <c r="AP71" s="46">
        <f t="shared" si="148"/>
        <v>-136</v>
      </c>
      <c r="AQ71" s="46">
        <f t="shared" si="149"/>
        <v>-47</v>
      </c>
      <c r="AR71" s="46">
        <f t="shared" si="150"/>
        <v>-69</v>
      </c>
      <c r="AS71" s="46">
        <f t="shared" si="151"/>
        <v>-82</v>
      </c>
      <c r="AT71" s="46">
        <f t="shared" si="152"/>
        <v>-204</v>
      </c>
      <c r="AU71" s="46">
        <f t="shared" si="153"/>
        <v>-244</v>
      </c>
      <c r="AV71" s="46">
        <f t="shared" si="154"/>
        <v>-135</v>
      </c>
      <c r="AW71" s="46">
        <f t="shared" si="155"/>
        <v>-32</v>
      </c>
      <c r="AX71" s="46">
        <v>-85</v>
      </c>
      <c r="AY71" s="46">
        <f t="shared" si="156"/>
        <v>-110</v>
      </c>
      <c r="AZ71" s="46">
        <f t="shared" si="157"/>
        <v>-98</v>
      </c>
      <c r="BA71" s="46">
        <f t="shared" si="158"/>
        <v>-139</v>
      </c>
      <c r="BB71" s="43">
        <f t="shared" si="159"/>
        <v>-132</v>
      </c>
    </row>
    <row r="72" spans="2:62" ht="12" customHeight="1" x14ac:dyDescent="0.2">
      <c r="B72" s="156" t="s">
        <v>273</v>
      </c>
      <c r="C72" s="157"/>
      <c r="D72" s="64">
        <f t="shared" ref="D72:G72" si="160">SUM(D61:D71)</f>
        <v>-3780</v>
      </c>
      <c r="E72" s="64">
        <f t="shared" si="160"/>
        <v>-33845</v>
      </c>
      <c r="F72" s="64">
        <f t="shared" si="160"/>
        <v>-48601</v>
      </c>
      <c r="G72" s="64">
        <f t="shared" si="160"/>
        <v>-63801</v>
      </c>
      <c r="H72" s="64">
        <f t="shared" ref="H72:I72" si="161">SUM(H61:H71)</f>
        <v>4043</v>
      </c>
      <c r="I72" s="64">
        <f t="shared" si="161"/>
        <v>-35792</v>
      </c>
      <c r="J72" s="64">
        <f>SUM(J61:J71)</f>
        <v>-44196</v>
      </c>
      <c r="K72" s="64">
        <f t="shared" ref="K72:O72" si="162">SUM(K61:K71)</f>
        <v>-56697</v>
      </c>
      <c r="L72" s="64">
        <f t="shared" si="162"/>
        <v>-9047</v>
      </c>
      <c r="M72" s="64">
        <f t="shared" si="162"/>
        <v>-4389</v>
      </c>
      <c r="N72" s="64">
        <f t="shared" si="162"/>
        <v>-20107</v>
      </c>
      <c r="O72" s="64">
        <f t="shared" si="162"/>
        <v>-49360</v>
      </c>
      <c r="P72" s="64">
        <f t="shared" ref="P72:Q72" si="163">SUM(P61:P71)</f>
        <v>16628</v>
      </c>
      <c r="Q72" s="64">
        <f t="shared" si="163"/>
        <v>17144</v>
      </c>
      <c r="R72" s="64">
        <f t="shared" ref="R72:S72" si="164">SUM(R61:R71)</f>
        <v>32998</v>
      </c>
      <c r="S72" s="64">
        <f t="shared" si="164"/>
        <v>26606</v>
      </c>
      <c r="T72" s="64">
        <f t="shared" ref="T72:U72" si="165">SUM(T61:T71)</f>
        <v>-2102</v>
      </c>
      <c r="U72" s="64">
        <f t="shared" si="165"/>
        <v>-6604</v>
      </c>
      <c r="V72" s="64">
        <f t="shared" ref="V72:W72" si="166">SUM(V61:V71)</f>
        <v>-31424</v>
      </c>
      <c r="W72" s="64">
        <f t="shared" si="166"/>
        <v>-60120</v>
      </c>
      <c r="X72" s="64">
        <f t="shared" ref="X72:Y72" si="167">SUM(X61:X71)</f>
        <v>-13539</v>
      </c>
      <c r="Y72" s="64">
        <f t="shared" si="167"/>
        <v>-5536</v>
      </c>
      <c r="Z72" s="64">
        <f t="shared" ref="Z72:AA72" si="168">SUM(Z61:Z71)</f>
        <v>-735</v>
      </c>
      <c r="AA72" s="64">
        <f t="shared" si="168"/>
        <v>-56595</v>
      </c>
      <c r="AB72" s="64">
        <f t="shared" ref="AB72" si="169">SUM(AB61:AB71)</f>
        <v>-13257</v>
      </c>
      <c r="AD72" s="64">
        <f t="shared" ref="AD72:AI72" si="170">SUM(AD61:AD71)</f>
        <v>-3780</v>
      </c>
      <c r="AE72" s="64">
        <f t="shared" si="170"/>
        <v>-30065</v>
      </c>
      <c r="AF72" s="64">
        <f t="shared" si="170"/>
        <v>-14756</v>
      </c>
      <c r="AG72" s="64">
        <f t="shared" si="170"/>
        <v>-15200</v>
      </c>
      <c r="AH72" s="64">
        <f t="shared" si="170"/>
        <v>4043</v>
      </c>
      <c r="AI72" s="64">
        <f t="shared" si="170"/>
        <v>-39835</v>
      </c>
      <c r="AJ72" s="64">
        <f>SUM(AJ61:AJ71)</f>
        <v>-8404</v>
      </c>
      <c r="AK72" s="64">
        <f t="shared" ref="AK72:AO72" si="171">SUM(AK61:AK71)</f>
        <v>-12501</v>
      </c>
      <c r="AL72" s="64">
        <f t="shared" si="171"/>
        <v>-9047</v>
      </c>
      <c r="AM72" s="64">
        <f t="shared" si="171"/>
        <v>4658</v>
      </c>
      <c r="AN72" s="64">
        <f t="shared" si="171"/>
        <v>-15718</v>
      </c>
      <c r="AO72" s="64">
        <f t="shared" si="171"/>
        <v>-29253</v>
      </c>
      <c r="AP72" s="64">
        <f t="shared" ref="AP72:AQ72" si="172">SUM(AP61:AP71)</f>
        <v>16628</v>
      </c>
      <c r="AQ72" s="64">
        <f t="shared" si="172"/>
        <v>516</v>
      </c>
      <c r="AR72" s="64">
        <f t="shared" ref="AR72:AU72" si="173">SUM(AR61:AR71)</f>
        <v>15854</v>
      </c>
      <c r="AS72" s="64">
        <f t="shared" si="173"/>
        <v>-6392</v>
      </c>
      <c r="AT72" s="64">
        <f t="shared" si="173"/>
        <v>-2102</v>
      </c>
      <c r="AU72" s="64">
        <f t="shared" si="173"/>
        <v>-4502</v>
      </c>
      <c r="AV72" s="64">
        <f t="shared" ref="AV72:AW72" si="174">SUM(AV61:AV71)</f>
        <v>-24820</v>
      </c>
      <c r="AW72" s="64">
        <f t="shared" si="174"/>
        <v>-28696</v>
      </c>
      <c r="AX72" s="64">
        <f t="shared" ref="AX72:AY72" si="175">SUM(AX61:AX71)</f>
        <v>-13539</v>
      </c>
      <c r="AY72" s="64">
        <f t="shared" si="175"/>
        <v>8003</v>
      </c>
      <c r="AZ72" s="64">
        <f t="shared" ref="AZ72:BA72" si="176">SUM(AZ61:AZ71)</f>
        <v>4801</v>
      </c>
      <c r="BA72" s="64">
        <f t="shared" si="176"/>
        <v>-55860</v>
      </c>
      <c r="BB72" s="64">
        <f t="shared" ref="BB72" si="177">SUM(BB61:BB71)</f>
        <v>-13257</v>
      </c>
    </row>
    <row r="73" spans="2:62" ht="12" customHeight="1" x14ac:dyDescent="0.2">
      <c r="B73" s="156" t="s">
        <v>274</v>
      </c>
      <c r="C73" s="157"/>
      <c r="D73" s="64">
        <f t="shared" ref="D73:G73" si="178">SUM(D38,D59,D72)</f>
        <v>-1650</v>
      </c>
      <c r="E73" s="64">
        <f t="shared" si="178"/>
        <v>-1200</v>
      </c>
      <c r="F73" s="64">
        <f t="shared" si="178"/>
        <v>344</v>
      </c>
      <c r="G73" s="64">
        <f t="shared" si="178"/>
        <v>-1595</v>
      </c>
      <c r="H73" s="64">
        <f t="shared" ref="H73:I73" si="179">SUM(H38,H59,H72)</f>
        <v>1</v>
      </c>
      <c r="I73" s="64">
        <f t="shared" si="179"/>
        <v>1282</v>
      </c>
      <c r="J73" s="64">
        <f>SUM(J38,J59,J72)</f>
        <v>1243</v>
      </c>
      <c r="K73" s="64">
        <f t="shared" ref="K73:O73" si="180">SUM(K38,K59,K72)</f>
        <v>2371</v>
      </c>
      <c r="L73" s="64">
        <f t="shared" si="180"/>
        <v>4018</v>
      </c>
      <c r="M73" s="64">
        <f t="shared" si="180"/>
        <v>3974</v>
      </c>
      <c r="N73" s="64">
        <f t="shared" si="180"/>
        <v>-1971</v>
      </c>
      <c r="O73" s="64">
        <f t="shared" si="180"/>
        <v>286</v>
      </c>
      <c r="P73" s="64">
        <f t="shared" ref="P73:Q73" si="181">SUM(P38,P59,P72)</f>
        <v>135</v>
      </c>
      <c r="Q73" s="64">
        <f t="shared" si="181"/>
        <v>-2321</v>
      </c>
      <c r="R73" s="64">
        <f t="shared" ref="R73:S73" si="182">SUM(R38,R59,R72)</f>
        <v>-1936</v>
      </c>
      <c r="S73" s="64">
        <f t="shared" si="182"/>
        <v>-2081</v>
      </c>
      <c r="T73" s="64">
        <f t="shared" ref="T73:U73" si="183">SUM(T38,T59,T72)</f>
        <v>-394</v>
      </c>
      <c r="U73" s="64">
        <f t="shared" si="183"/>
        <v>-1941</v>
      </c>
      <c r="V73" s="64">
        <f t="shared" ref="V73:W73" si="184">SUM(V38,V59,V72)</f>
        <v>-704</v>
      </c>
      <c r="W73" s="64">
        <f t="shared" si="184"/>
        <v>-504</v>
      </c>
      <c r="X73" s="64">
        <f t="shared" ref="X73:Y73" si="185">SUM(X38,X59,X72)</f>
        <v>-940</v>
      </c>
      <c r="Y73" s="64">
        <f t="shared" si="185"/>
        <v>-1286</v>
      </c>
      <c r="Z73" s="64">
        <f t="shared" ref="Z73:AA73" si="186">SUM(Z38,Z59,Z72)</f>
        <v>1136</v>
      </c>
      <c r="AA73" s="64">
        <f t="shared" si="186"/>
        <v>1395</v>
      </c>
      <c r="AB73" s="64">
        <f t="shared" ref="AB73" si="187">SUM(AB38,AB59,AB72)</f>
        <v>-1853</v>
      </c>
      <c r="AD73" s="64">
        <f t="shared" ref="AD73:AI73" si="188">SUM(AD38,AD59,AD72)</f>
        <v>-1650</v>
      </c>
      <c r="AE73" s="64">
        <f t="shared" si="188"/>
        <v>450</v>
      </c>
      <c r="AF73" s="64">
        <f t="shared" si="188"/>
        <v>1544</v>
      </c>
      <c r="AG73" s="64">
        <f t="shared" si="188"/>
        <v>-1939</v>
      </c>
      <c r="AH73" s="64">
        <f t="shared" si="188"/>
        <v>1</v>
      </c>
      <c r="AI73" s="64">
        <f t="shared" si="188"/>
        <v>1281</v>
      </c>
      <c r="AJ73" s="64">
        <f>SUM(AJ38,AJ59,AJ72)</f>
        <v>-39</v>
      </c>
      <c r="AK73" s="64">
        <f t="shared" ref="AK73:AO73" si="189">SUM(AK38,AK59,AK72)</f>
        <v>1128</v>
      </c>
      <c r="AL73" s="64">
        <f t="shared" si="189"/>
        <v>4018</v>
      </c>
      <c r="AM73" s="64">
        <f t="shared" si="189"/>
        <v>-44</v>
      </c>
      <c r="AN73" s="64">
        <f t="shared" si="189"/>
        <v>-5945</v>
      </c>
      <c r="AO73" s="64">
        <f t="shared" si="189"/>
        <v>2257</v>
      </c>
      <c r="AP73" s="64">
        <f t="shared" ref="AP73:AQ73" si="190">SUM(AP38,AP59,AP72)</f>
        <v>135</v>
      </c>
      <c r="AQ73" s="64">
        <f t="shared" si="190"/>
        <v>-2456</v>
      </c>
      <c r="AR73" s="64">
        <f t="shared" ref="AR73:AU73" si="191">SUM(AR38,AR59,AR72)</f>
        <v>385</v>
      </c>
      <c r="AS73" s="64">
        <f t="shared" si="191"/>
        <v>-145</v>
      </c>
      <c r="AT73" s="64">
        <f t="shared" si="191"/>
        <v>-394</v>
      </c>
      <c r="AU73" s="64">
        <f t="shared" si="191"/>
        <v>-1547</v>
      </c>
      <c r="AV73" s="64">
        <f t="shared" ref="AV73:AW73" si="192">SUM(AV38,AV59,AV72)</f>
        <v>1237</v>
      </c>
      <c r="AW73" s="64">
        <f t="shared" si="192"/>
        <v>200</v>
      </c>
      <c r="AX73" s="64">
        <f t="shared" ref="AX73:AY73" si="193">SUM(AX38,AX59,AX72)</f>
        <v>-940</v>
      </c>
      <c r="AY73" s="64">
        <f t="shared" si="193"/>
        <v>-346</v>
      </c>
      <c r="AZ73" s="64">
        <f t="shared" ref="AZ73:BA73" si="194">SUM(AZ38,AZ59,AZ72)</f>
        <v>2422</v>
      </c>
      <c r="BA73" s="64">
        <f t="shared" si="194"/>
        <v>259</v>
      </c>
      <c r="BB73" s="64">
        <f t="shared" ref="BB73" si="195">SUM(BB38,BB59,BB72)</f>
        <v>-1853</v>
      </c>
    </row>
    <row r="74" spans="2:62" ht="12" customHeight="1" x14ac:dyDescent="0.2">
      <c r="B74" s="65"/>
      <c r="C74" s="66" t="s">
        <v>275</v>
      </c>
      <c r="D74" s="67">
        <v>0</v>
      </c>
      <c r="E74" s="67">
        <v>0</v>
      </c>
      <c r="F74" s="67">
        <v>0</v>
      </c>
      <c r="G74" s="67">
        <v>0</v>
      </c>
      <c r="H74" s="67">
        <v>0</v>
      </c>
      <c r="I74" s="67">
        <v>0</v>
      </c>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D74" s="67">
        <f t="shared" ref="AD74" si="196">D74</f>
        <v>0</v>
      </c>
      <c r="AE74" s="67">
        <f t="shared" ref="AE74" si="197">E74-D74</f>
        <v>0</v>
      </c>
      <c r="AF74" s="67">
        <f t="shared" ref="AF74" si="198">F74-E74</f>
        <v>0</v>
      </c>
      <c r="AG74" s="67">
        <f t="shared" ref="AG74" si="199">G74-F74</f>
        <v>0</v>
      </c>
      <c r="AH74" s="67">
        <f t="shared" ref="AH74" si="200">H74</f>
        <v>0</v>
      </c>
      <c r="AI74" s="67">
        <f t="shared" ref="AI74" si="201">I74-H74</f>
        <v>0</v>
      </c>
      <c r="AJ74" s="67">
        <f t="shared" ref="AJ74" si="202">J74-I74</f>
        <v>0</v>
      </c>
      <c r="AK74" s="67">
        <f t="shared" ref="AK74" si="203">K74-J74</f>
        <v>0</v>
      </c>
      <c r="AL74" s="67">
        <f t="shared" ref="AL74" si="204">L74</f>
        <v>0</v>
      </c>
      <c r="AM74" s="67">
        <f t="shared" ref="AM74" si="205">M74-L74</f>
        <v>0</v>
      </c>
      <c r="AN74" s="67">
        <f t="shared" ref="AN74" si="206">N74-M74</f>
        <v>0</v>
      </c>
      <c r="AO74" s="67">
        <f t="shared" ref="AO74" si="207">O74-N74</f>
        <v>0</v>
      </c>
      <c r="AP74" s="67">
        <f t="shared" ref="AP74" si="208">P74</f>
        <v>0</v>
      </c>
      <c r="AQ74" s="67">
        <f t="shared" ref="AQ74" si="209">Q74-P74</f>
        <v>0</v>
      </c>
      <c r="AR74" s="67">
        <f t="shared" ref="AR74" si="210">R74-Q74</f>
        <v>0</v>
      </c>
      <c r="AS74" s="67">
        <f t="shared" ref="AS74" si="211">S74-R74</f>
        <v>0</v>
      </c>
      <c r="AT74" s="67">
        <f t="shared" ref="AT74" si="212">T74</f>
        <v>0</v>
      </c>
      <c r="AU74" s="67">
        <f>U74-T74</f>
        <v>0</v>
      </c>
      <c r="AV74" s="67">
        <f>V74-U74</f>
        <v>0</v>
      </c>
      <c r="AW74" s="67">
        <f>W74-V74</f>
        <v>0</v>
      </c>
      <c r="AX74" s="67">
        <f>X74</f>
        <v>0</v>
      </c>
      <c r="AY74" s="67">
        <f>Y74</f>
        <v>0</v>
      </c>
      <c r="AZ74" s="67">
        <f>Z74</f>
        <v>0</v>
      </c>
      <c r="BA74" s="67">
        <f>AA74</f>
        <v>0</v>
      </c>
      <c r="BB74" s="67">
        <f>AB74</f>
        <v>0</v>
      </c>
    </row>
    <row r="75" spans="2:62" ht="12" customHeight="1" x14ac:dyDescent="0.2">
      <c r="B75" s="162" t="s">
        <v>276</v>
      </c>
      <c r="C75" s="159"/>
      <c r="D75" s="43">
        <v>3426</v>
      </c>
      <c r="E75" s="43">
        <v>3426</v>
      </c>
      <c r="F75" s="43">
        <v>3426</v>
      </c>
      <c r="G75" s="43">
        <v>3426</v>
      </c>
      <c r="H75" s="43">
        <v>1831</v>
      </c>
      <c r="I75" s="43">
        <v>1831</v>
      </c>
      <c r="J75" s="43">
        <v>1831</v>
      </c>
      <c r="K75" s="43">
        <v>1831</v>
      </c>
      <c r="L75" s="43">
        <v>4202</v>
      </c>
      <c r="M75" s="43">
        <v>4202</v>
      </c>
      <c r="N75" s="43">
        <v>4202</v>
      </c>
      <c r="O75" s="43">
        <v>4202</v>
      </c>
      <c r="P75" s="43">
        <f>O77</f>
        <v>4488</v>
      </c>
      <c r="Q75" s="43">
        <f>O77</f>
        <v>4488</v>
      </c>
      <c r="R75" s="43">
        <f>O77</f>
        <v>4488</v>
      </c>
      <c r="S75" s="43">
        <f>O77</f>
        <v>4488</v>
      </c>
      <c r="T75" s="43">
        <f>$S$77</f>
        <v>2407</v>
      </c>
      <c r="U75" s="43">
        <f t="shared" ref="U75:V75" si="213">$S$77</f>
        <v>2407</v>
      </c>
      <c r="V75" s="43">
        <f t="shared" si="213"/>
        <v>2407</v>
      </c>
      <c r="W75" s="43">
        <v>2407</v>
      </c>
      <c r="X75" s="43">
        <v>1903</v>
      </c>
      <c r="Y75" s="43">
        <v>1903</v>
      </c>
      <c r="Z75" s="43">
        <v>1903</v>
      </c>
      <c r="AA75" s="43">
        <v>1903</v>
      </c>
      <c r="AB75" s="43">
        <v>3298</v>
      </c>
      <c r="AD75" s="43">
        <f t="shared" ref="AD75:AD76" si="214">D75</f>
        <v>3426</v>
      </c>
      <c r="AE75" s="43">
        <f>AD77</f>
        <v>1776</v>
      </c>
      <c r="AF75" s="43">
        <f t="shared" ref="AF75:AG75" si="215">AE77</f>
        <v>2226</v>
      </c>
      <c r="AG75" s="43">
        <f t="shared" si="215"/>
        <v>3770</v>
      </c>
      <c r="AH75" s="43">
        <f>H75</f>
        <v>1831</v>
      </c>
      <c r="AI75" s="43">
        <f>AH77</f>
        <v>1832</v>
      </c>
      <c r="AJ75" s="43">
        <f t="shared" ref="AJ75:AK75" si="216">AI77</f>
        <v>3113</v>
      </c>
      <c r="AK75" s="43">
        <f t="shared" si="216"/>
        <v>3074</v>
      </c>
      <c r="AL75" s="43">
        <f>L75</f>
        <v>4202</v>
      </c>
      <c r="AM75" s="43">
        <f>AL77</f>
        <v>8220</v>
      </c>
      <c r="AN75" s="43">
        <f>AM77</f>
        <v>8176</v>
      </c>
      <c r="AO75" s="43">
        <f>AN77</f>
        <v>2231</v>
      </c>
      <c r="AP75" s="43">
        <f t="shared" ref="AP75:AP76" si="217">P75</f>
        <v>4488</v>
      </c>
      <c r="AQ75" s="43">
        <f>AP77</f>
        <v>4623</v>
      </c>
      <c r="AR75" s="43">
        <f>AQ77</f>
        <v>2167</v>
      </c>
      <c r="AS75" s="43">
        <f>AR77</f>
        <v>2552</v>
      </c>
      <c r="AT75" s="43">
        <f t="shared" ref="AT75:AT76" si="218">T75</f>
        <v>2407</v>
      </c>
      <c r="AU75" s="43">
        <f>AT77</f>
        <v>2013</v>
      </c>
      <c r="AV75" s="43">
        <f>AU77</f>
        <v>466</v>
      </c>
      <c r="AW75" s="43">
        <f>AV77</f>
        <v>1703</v>
      </c>
      <c r="AX75" s="43">
        <f>X75</f>
        <v>1903</v>
      </c>
      <c r="AY75" s="43">
        <f>AX77</f>
        <v>963</v>
      </c>
      <c r="AZ75" s="43">
        <f>AY77</f>
        <v>617</v>
      </c>
      <c r="BA75" s="43">
        <f>AZ77</f>
        <v>3039</v>
      </c>
      <c r="BB75" s="43">
        <f>BA77</f>
        <v>3298</v>
      </c>
    </row>
    <row r="76" spans="2:62" ht="12" customHeight="1" x14ac:dyDescent="0.2">
      <c r="B76" s="45"/>
      <c r="C76" s="62" t="s">
        <v>277</v>
      </c>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D76" s="43">
        <f t="shared" si="214"/>
        <v>0</v>
      </c>
      <c r="AE76" s="46"/>
      <c r="AF76" s="46"/>
      <c r="AG76" s="46"/>
      <c r="AH76" s="46"/>
      <c r="AI76" s="46"/>
      <c r="AJ76" s="46"/>
      <c r="AK76" s="46"/>
      <c r="AL76" s="46"/>
      <c r="AM76" s="46"/>
      <c r="AN76" s="46"/>
      <c r="AO76" s="46"/>
      <c r="AP76" s="46">
        <f t="shared" si="217"/>
        <v>0</v>
      </c>
      <c r="AQ76" s="46"/>
      <c r="AR76" s="46"/>
      <c r="AS76" s="46"/>
      <c r="AT76" s="46">
        <f t="shared" si="218"/>
        <v>0</v>
      </c>
      <c r="AU76" s="46"/>
      <c r="AV76" s="46"/>
      <c r="AW76" s="46"/>
      <c r="AX76" s="46"/>
      <c r="AY76" s="46"/>
      <c r="AZ76" s="46"/>
      <c r="BA76" s="46"/>
      <c r="BB76" s="46"/>
    </row>
    <row r="77" spans="2:62" ht="12" customHeight="1" x14ac:dyDescent="0.2">
      <c r="B77" s="156" t="s">
        <v>278</v>
      </c>
      <c r="C77" s="157"/>
      <c r="D77" s="64">
        <f t="shared" ref="D77:I77" si="219">SUM(D73,D75)</f>
        <v>1776</v>
      </c>
      <c r="E77" s="64">
        <f t="shared" si="219"/>
        <v>2226</v>
      </c>
      <c r="F77" s="64">
        <f t="shared" si="219"/>
        <v>3770</v>
      </c>
      <c r="G77" s="64">
        <f t="shared" si="219"/>
        <v>1831</v>
      </c>
      <c r="H77" s="64">
        <f t="shared" si="219"/>
        <v>1832</v>
      </c>
      <c r="I77" s="64">
        <f t="shared" si="219"/>
        <v>3113</v>
      </c>
      <c r="J77" s="64">
        <f>SUM(J73,J75)</f>
        <v>3074</v>
      </c>
      <c r="K77" s="64">
        <f t="shared" ref="K77:Q77" si="220">SUM(K73,K75)</f>
        <v>4202</v>
      </c>
      <c r="L77" s="64">
        <f t="shared" si="220"/>
        <v>8220</v>
      </c>
      <c r="M77" s="64">
        <f t="shared" si="220"/>
        <v>8176</v>
      </c>
      <c r="N77" s="64">
        <f t="shared" si="220"/>
        <v>2231</v>
      </c>
      <c r="O77" s="64">
        <f t="shared" si="220"/>
        <v>4488</v>
      </c>
      <c r="P77" s="64">
        <f t="shared" si="220"/>
        <v>4623</v>
      </c>
      <c r="Q77" s="64">
        <f t="shared" si="220"/>
        <v>2167</v>
      </c>
      <c r="R77" s="64">
        <f t="shared" ref="R77:AB77" si="221">SUM(R73,R75)</f>
        <v>2552</v>
      </c>
      <c r="S77" s="64">
        <f t="shared" si="221"/>
        <v>2407</v>
      </c>
      <c r="T77" s="64">
        <f t="shared" si="221"/>
        <v>2013</v>
      </c>
      <c r="U77" s="64">
        <f t="shared" si="221"/>
        <v>466</v>
      </c>
      <c r="V77" s="64">
        <f t="shared" si="221"/>
        <v>1703</v>
      </c>
      <c r="W77" s="64">
        <f t="shared" si="221"/>
        <v>1903</v>
      </c>
      <c r="X77" s="64">
        <f t="shared" si="221"/>
        <v>963</v>
      </c>
      <c r="Y77" s="64">
        <f t="shared" si="221"/>
        <v>617</v>
      </c>
      <c r="Z77" s="64">
        <f t="shared" si="221"/>
        <v>3039</v>
      </c>
      <c r="AA77" s="64">
        <f t="shared" si="221"/>
        <v>3298</v>
      </c>
      <c r="AB77" s="64">
        <f t="shared" si="221"/>
        <v>1445</v>
      </c>
      <c r="AD77" s="64">
        <f t="shared" ref="AD77:AI77" si="222">SUM(AD73,AD75)</f>
        <v>1776</v>
      </c>
      <c r="AE77" s="64">
        <f t="shared" si="222"/>
        <v>2226</v>
      </c>
      <c r="AF77" s="64">
        <f t="shared" si="222"/>
        <v>3770</v>
      </c>
      <c r="AG77" s="64">
        <f t="shared" si="222"/>
        <v>1831</v>
      </c>
      <c r="AH77" s="64">
        <f t="shared" si="222"/>
        <v>1832</v>
      </c>
      <c r="AI77" s="64">
        <f t="shared" si="222"/>
        <v>3113</v>
      </c>
      <c r="AJ77" s="64">
        <f>SUM(AJ73,AJ75)</f>
        <v>3074</v>
      </c>
      <c r="AK77" s="64">
        <f t="shared" ref="AK77:AP77" si="223">SUM(AK73,AK75)</f>
        <v>4202</v>
      </c>
      <c r="AL77" s="64">
        <f t="shared" si="223"/>
        <v>8220</v>
      </c>
      <c r="AM77" s="64">
        <f t="shared" si="223"/>
        <v>8176</v>
      </c>
      <c r="AN77" s="64">
        <f t="shared" si="223"/>
        <v>2231</v>
      </c>
      <c r="AO77" s="64">
        <f t="shared" si="223"/>
        <v>4488</v>
      </c>
      <c r="AP77" s="64">
        <f t="shared" si="223"/>
        <v>4623</v>
      </c>
      <c r="AQ77" s="64">
        <f t="shared" ref="AQ77:AR77" si="224">SUM(AQ73,AQ75)</f>
        <v>2167</v>
      </c>
      <c r="AR77" s="64">
        <f t="shared" si="224"/>
        <v>2552</v>
      </c>
      <c r="AS77" s="64">
        <f t="shared" ref="AS77:AU77" si="225">SUM(AS73,AS75)</f>
        <v>2407</v>
      </c>
      <c r="AT77" s="64">
        <f t="shared" si="225"/>
        <v>2013</v>
      </c>
      <c r="AU77" s="64">
        <f t="shared" si="225"/>
        <v>466</v>
      </c>
      <c r="AV77" s="64">
        <f t="shared" ref="AV77:AY77" si="226">SUM(AV73,AV75)</f>
        <v>1703</v>
      </c>
      <c r="AW77" s="64">
        <f t="shared" si="226"/>
        <v>1903</v>
      </c>
      <c r="AX77" s="64">
        <f t="shared" si="226"/>
        <v>963</v>
      </c>
      <c r="AY77" s="64">
        <f t="shared" si="226"/>
        <v>617</v>
      </c>
      <c r="AZ77" s="64">
        <f t="shared" ref="AZ77:BB77" si="227">SUM(AZ73,AZ75)</f>
        <v>3039</v>
      </c>
      <c r="BA77" s="64">
        <f t="shared" si="227"/>
        <v>3298</v>
      </c>
      <c r="BB77" s="64">
        <f t="shared" si="227"/>
        <v>1445</v>
      </c>
    </row>
    <row r="78" spans="2:62" ht="12" customHeight="1" x14ac:dyDescent="0.2">
      <c r="B78" s="48"/>
      <c r="C78" s="63" t="s">
        <v>277</v>
      </c>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row>
    <row r="79" spans="2:62" s="72" customFormat="1" ht="12" customHeight="1" x14ac:dyDescent="0.2">
      <c r="B79" s="71"/>
      <c r="C79" s="71"/>
      <c r="AC79" s="73"/>
      <c r="AD79" s="72" t="b">
        <f t="shared" ref="AD79:AP79" si="228">AD77=D77</f>
        <v>1</v>
      </c>
      <c r="AE79" s="72" t="b">
        <f t="shared" si="228"/>
        <v>1</v>
      </c>
      <c r="AF79" s="72" t="b">
        <f t="shared" si="228"/>
        <v>1</v>
      </c>
      <c r="AG79" s="72" t="b">
        <f t="shared" si="228"/>
        <v>1</v>
      </c>
      <c r="AH79" s="72" t="b">
        <f t="shared" si="228"/>
        <v>1</v>
      </c>
      <c r="AI79" s="72" t="b">
        <f t="shared" si="228"/>
        <v>1</v>
      </c>
      <c r="AJ79" s="72" t="b">
        <f t="shared" si="228"/>
        <v>1</v>
      </c>
      <c r="AK79" s="72" t="b">
        <f t="shared" si="228"/>
        <v>1</v>
      </c>
      <c r="AL79" s="72" t="b">
        <f t="shared" si="228"/>
        <v>1</v>
      </c>
      <c r="AM79" s="72" t="b">
        <f t="shared" si="228"/>
        <v>1</v>
      </c>
      <c r="AN79" s="72" t="b">
        <f t="shared" si="228"/>
        <v>1</v>
      </c>
      <c r="AO79" s="72" t="b">
        <f t="shared" si="228"/>
        <v>1</v>
      </c>
      <c r="AP79" s="72" t="b">
        <f t="shared" si="228"/>
        <v>1</v>
      </c>
    </row>
    <row r="80" spans="2:62" ht="12" customHeight="1" x14ac:dyDescent="0.2">
      <c r="B80" s="49"/>
      <c r="C80" s="49"/>
    </row>
    <row r="81" spans="2:45" ht="12" customHeight="1" x14ac:dyDescent="0.2">
      <c r="B81" s="50"/>
      <c r="C81" s="51"/>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D81" s="52"/>
      <c r="AE81" s="52"/>
      <c r="AF81" s="52"/>
      <c r="AG81" s="52"/>
      <c r="AH81" s="52"/>
      <c r="AI81" s="52"/>
      <c r="AJ81" s="52"/>
      <c r="AK81" s="52"/>
      <c r="AL81" s="52"/>
      <c r="AM81" s="52"/>
      <c r="AN81" s="52"/>
      <c r="AO81" s="52"/>
      <c r="AP81" s="52"/>
      <c r="AQ81" s="52"/>
      <c r="AR81" s="52"/>
      <c r="AS81" s="52"/>
    </row>
    <row r="82" spans="2:45" ht="12" customHeight="1" x14ac:dyDescent="0.2">
      <c r="B82" s="50"/>
      <c r="C82" s="51"/>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D82" s="52"/>
      <c r="AE82" s="52"/>
      <c r="AF82" s="52"/>
      <c r="AG82" s="52"/>
      <c r="AH82" s="52"/>
      <c r="AI82" s="52"/>
      <c r="AJ82" s="52"/>
      <c r="AK82" s="52"/>
      <c r="AL82" s="52"/>
      <c r="AM82" s="52"/>
      <c r="AN82" s="52"/>
      <c r="AO82" s="52"/>
      <c r="AP82" s="52"/>
      <c r="AQ82" s="52"/>
      <c r="AR82" s="52"/>
      <c r="AS82" s="52"/>
    </row>
    <row r="83" spans="2:45" s="55" customFormat="1" ht="12" customHeight="1" x14ac:dyDescent="0.2">
      <c r="B83" s="53"/>
      <c r="C83" s="54"/>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3"/>
      <c r="AD83" s="52"/>
      <c r="AE83" s="52"/>
      <c r="AF83" s="52"/>
      <c r="AG83" s="52"/>
      <c r="AH83" s="52"/>
      <c r="AI83" s="52"/>
      <c r="AJ83" s="52"/>
      <c r="AK83" s="52"/>
      <c r="AL83" s="52"/>
      <c r="AM83" s="52"/>
      <c r="AN83" s="52"/>
      <c r="AO83" s="52"/>
      <c r="AP83" s="52"/>
      <c r="AQ83" s="52"/>
      <c r="AR83" s="52"/>
      <c r="AS83" s="52"/>
    </row>
  </sheetData>
  <mergeCells count="14">
    <mergeCell ref="B73:C73"/>
    <mergeCell ref="B75:C75"/>
    <mergeCell ref="B77:C77"/>
    <mergeCell ref="D3:AB3"/>
    <mergeCell ref="AD3:BB3"/>
    <mergeCell ref="B2:C2"/>
    <mergeCell ref="B34:C34"/>
    <mergeCell ref="B38:C38"/>
    <mergeCell ref="B59:C59"/>
    <mergeCell ref="B72:C72"/>
    <mergeCell ref="B3:C4"/>
    <mergeCell ref="B6:C6"/>
    <mergeCell ref="B7:C7"/>
    <mergeCell ref="B25:C25"/>
  </mergeCells>
  <pageMargins left="0.78740157480314965" right="0.78740157480314965" top="0.78740157480314965" bottom="1.1811023622047245" header="0.51181102362204722" footer="0.98425196850393704"/>
  <pageSetup paperSize="9" scale="83" orientation="portrait" cellComments="asDisplayed" r:id="rId1"/>
  <headerFooter alignWithMargins="0">
    <oddHeader>&amp;R&amp;"Arial,Kursywa"&amp;8&amp;F</oddHeader>
    <oddFooter>&amp;L&amp;8Sporządził:&amp;C&amp;8Zatwierdził:&amp;R&amp;8Strona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5</vt:i4>
      </vt:variant>
    </vt:vector>
  </HeadingPairs>
  <TitlesOfParts>
    <vt:vector size="11" baseType="lpstr">
      <vt:lpstr>Menu</vt:lpstr>
      <vt:lpstr>Summary</vt:lpstr>
      <vt:lpstr>P&amp;L(q)</vt:lpstr>
      <vt:lpstr>P&amp;L(y)</vt:lpstr>
      <vt:lpstr>BS</vt:lpstr>
      <vt:lpstr>CF</vt:lpstr>
      <vt:lpstr>BS!Obszar_wydruku</vt:lpstr>
      <vt:lpstr>CF!Obszar_wydruku</vt:lpstr>
      <vt:lpstr>'P&amp;L(q)'!Obszar_wydruku</vt:lpstr>
      <vt:lpstr>'P&amp;L(y)'!Obszar_wydruku</vt:lpstr>
      <vt:lpstr>Summary!Obszar_wydruku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SADOWSKA KAROLINA</dc:creator>
  <cp:lastModifiedBy>Sadowska Karolina</cp:lastModifiedBy>
  <dcterms:created xsi:type="dcterms:W3CDTF">2020-11-10T17:49:38Z</dcterms:created>
  <dcterms:modified xsi:type="dcterms:W3CDTF">2024-05-16T11:14:28Z</dcterms:modified>
</cp:coreProperties>
</file>