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Desktop\ROBOCZE\STRONA\"/>
    </mc:Choice>
  </mc:AlternateContent>
  <xr:revisionPtr revIDLastSave="0" documentId="13_ncr:1_{6AAF8D42-0ECD-4C1D-90EF-804674911C85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BS!$B$1:$AI$95</definedName>
    <definedName name="_xlnm.Print_Area" localSheetId="6">CF!$B$5:$AT$83</definedName>
    <definedName name="_xlnm.Print_Area" localSheetId="12">EE!$B$1:$AI$32</definedName>
    <definedName name="_xlnm.Print_Area" localSheetId="13">GAZ!$B$1:$AI$21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'W&amp;H'!$B$1:$AI$21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9" i="10" l="1"/>
  <c r="AH94" i="2" l="1"/>
  <c r="AH93" i="2"/>
  <c r="AH92" i="2"/>
  <c r="AH91" i="2"/>
  <c r="AH90" i="2"/>
  <c r="AH89" i="2"/>
  <c r="AH87" i="2"/>
  <c r="AH86" i="2"/>
  <c r="AH85" i="2"/>
  <c r="AH84" i="2"/>
  <c r="AH83" i="2"/>
  <c r="AH81" i="2"/>
  <c r="AH80" i="2"/>
  <c r="AH77" i="2"/>
  <c r="AH76" i="2"/>
  <c r="AH75" i="2"/>
  <c r="AH74" i="2"/>
  <c r="AH73" i="2"/>
  <c r="AH72" i="2"/>
  <c r="AH71" i="2"/>
  <c r="AH69" i="2"/>
  <c r="AH68" i="2"/>
  <c r="AH64" i="2"/>
  <c r="AH63" i="2"/>
  <c r="AH62" i="2"/>
  <c r="AH61" i="2"/>
  <c r="AH59" i="2"/>
  <c r="AH58" i="2"/>
  <c r="AH57" i="2"/>
  <c r="AH56" i="2"/>
  <c r="AH55" i="2"/>
  <c r="AH54" i="2"/>
  <c r="AH53" i="2"/>
  <c r="AH49" i="2"/>
  <c r="AH48" i="2"/>
  <c r="AH47" i="2"/>
  <c r="AH46" i="2"/>
  <c r="AH45" i="2"/>
  <c r="AH44" i="2"/>
  <c r="AH42" i="2"/>
  <c r="AH41" i="2"/>
  <c r="AH39" i="2"/>
  <c r="AH38" i="2"/>
  <c r="AH36" i="2"/>
  <c r="AH35" i="2"/>
  <c r="AH34" i="2"/>
  <c r="AH33" i="2"/>
  <c r="AH31" i="2"/>
  <c r="AH30" i="2"/>
  <c r="AH28" i="2"/>
  <c r="AH27" i="2"/>
  <c r="AH26" i="2"/>
  <c r="AH25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A77" i="3" l="1"/>
  <c r="M22" i="16" s="1"/>
  <c r="AA64" i="3"/>
  <c r="M21" i="16" s="1"/>
  <c r="AA12" i="3"/>
  <c r="AA31" i="3" s="1"/>
  <c r="AA40" i="3" s="1"/>
  <c r="AA44" i="3" s="1"/>
  <c r="M20" i="16" s="1"/>
  <c r="AA88" i="2"/>
  <c r="AH88" i="2" s="1"/>
  <c r="AA82" i="2"/>
  <c r="AH82" i="2" s="1"/>
  <c r="AA79" i="2"/>
  <c r="AH79" i="2" s="1"/>
  <c r="AA70" i="2"/>
  <c r="AH70" i="2" s="1"/>
  <c r="AA67" i="2"/>
  <c r="AA60" i="2"/>
  <c r="AA43" i="2"/>
  <c r="AH43" i="2" s="1"/>
  <c r="AA40" i="2"/>
  <c r="AH40" i="2" s="1"/>
  <c r="AA37" i="2"/>
  <c r="AH37" i="2" s="1"/>
  <c r="AA32" i="2"/>
  <c r="AH32" i="2" s="1"/>
  <c r="AA24" i="2"/>
  <c r="AH24" i="2" s="1"/>
  <c r="AA21" i="2"/>
  <c r="AA18" i="2"/>
  <c r="AA10" i="2"/>
  <c r="AH10" i="2" s="1"/>
  <c r="N77" i="13"/>
  <c r="AA66" i="2" l="1"/>
  <c r="AH66" i="2" s="1"/>
  <c r="AH67" i="2"/>
  <c r="AA52" i="2"/>
  <c r="AH60" i="2"/>
  <c r="AA51" i="2"/>
  <c r="AH51" i="2" s="1"/>
  <c r="AH52" i="2"/>
  <c r="AA78" i="3"/>
  <c r="AA82" i="3" s="1"/>
  <c r="AA78" i="2"/>
  <c r="AH78" i="2" s="1"/>
  <c r="AA29" i="2"/>
  <c r="AA65" i="2" l="1"/>
  <c r="AH65" i="2" s="1"/>
  <c r="AA50" i="2"/>
  <c r="AH50" i="2" s="1"/>
  <c r="AH29" i="2"/>
  <c r="AH19" i="12"/>
  <c r="AH17" i="12"/>
  <c r="AH16" i="12"/>
  <c r="AH15" i="12"/>
  <c r="AH13" i="12"/>
  <c r="AH12" i="12"/>
  <c r="AH10" i="12"/>
  <c r="AH9" i="12"/>
  <c r="AA11" i="12"/>
  <c r="AA14" i="12" s="1"/>
  <c r="AA18" i="12" s="1"/>
  <c r="AA20" i="12" s="1"/>
  <c r="AH19" i="11"/>
  <c r="AH17" i="11"/>
  <c r="AH16" i="11"/>
  <c r="AH15" i="11"/>
  <c r="AH13" i="11"/>
  <c r="AH12" i="11"/>
  <c r="AH10" i="11"/>
  <c r="AH9" i="11"/>
  <c r="AA11" i="11"/>
  <c r="AA14" i="11" s="1"/>
  <c r="AA18" i="11" s="1"/>
  <c r="AA20" i="11" s="1"/>
  <c r="AA30" i="10"/>
  <c r="AA11" i="10"/>
  <c r="AA14" i="10" s="1"/>
  <c r="AA18" i="10" s="1"/>
  <c r="AA20" i="10" s="1"/>
  <c r="AH19" i="10"/>
  <c r="AH17" i="10"/>
  <c r="AH16" i="10"/>
  <c r="AH15" i="10"/>
  <c r="AH13" i="10"/>
  <c r="AH12" i="10"/>
  <c r="AH10" i="10"/>
  <c r="AH9" i="10"/>
  <c r="AZ66" i="3"/>
  <c r="AZ67" i="3"/>
  <c r="AZ68" i="3"/>
  <c r="AZ69" i="3"/>
  <c r="AZ70" i="3"/>
  <c r="AZ71" i="3"/>
  <c r="AZ72" i="3"/>
  <c r="AZ73" i="3"/>
  <c r="AZ74" i="3"/>
  <c r="AZ75" i="3"/>
  <c r="AZ76" i="3"/>
  <c r="AZ80" i="3"/>
  <c r="AZ46" i="3"/>
  <c r="AZ47" i="3"/>
  <c r="AZ48" i="3"/>
  <c r="AZ49" i="3"/>
  <c r="AZ50" i="3"/>
  <c r="AZ51" i="3"/>
  <c r="AZ52" i="3"/>
  <c r="AZ53" i="3"/>
  <c r="AZ54" i="3"/>
  <c r="AZ55" i="3"/>
  <c r="AZ56" i="3"/>
  <c r="AZ57" i="3"/>
  <c r="AZ58" i="3"/>
  <c r="AZ59" i="3"/>
  <c r="AZ60" i="3"/>
  <c r="AZ61" i="3"/>
  <c r="AZ62" i="3"/>
  <c r="AZ63" i="3"/>
  <c r="AZ11" i="3"/>
  <c r="AZ13" i="3"/>
  <c r="AZ12" i="3" s="1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2" i="3"/>
  <c r="AZ33" i="3"/>
  <c r="AZ34" i="3"/>
  <c r="AZ35" i="3"/>
  <c r="AZ36" i="3"/>
  <c r="AZ37" i="3"/>
  <c r="AZ38" i="3"/>
  <c r="AZ39" i="3"/>
  <c r="AZ41" i="3"/>
  <c r="AZ42" i="3"/>
  <c r="AZ43" i="3"/>
  <c r="N64" i="13"/>
  <c r="N63" i="13"/>
  <c r="N61" i="13"/>
  <c r="N60" i="13"/>
  <c r="N57" i="13"/>
  <c r="N56" i="13"/>
  <c r="N55" i="13"/>
  <c r="N54" i="13"/>
  <c r="N53" i="13"/>
  <c r="N52" i="13"/>
  <c r="N51" i="13"/>
  <c r="N50" i="13"/>
  <c r="N40" i="13"/>
  <c r="N35" i="13"/>
  <c r="N32" i="13"/>
  <c r="N31" i="13"/>
  <c r="N29" i="13"/>
  <c r="N28" i="13"/>
  <c r="N27" i="13"/>
  <c r="N24" i="13"/>
  <c r="N23" i="13"/>
  <c r="N22" i="13"/>
  <c r="N21" i="13"/>
  <c r="N18" i="13"/>
  <c r="N17" i="13"/>
  <c r="N15" i="13"/>
  <c r="N14" i="13"/>
  <c r="N12" i="13"/>
  <c r="N11" i="13"/>
  <c r="AE48" i="14"/>
  <c r="AZ64" i="3" l="1"/>
  <c r="AA95" i="2"/>
  <c r="AH95" i="2" s="1"/>
  <c r="AZ77" i="3"/>
  <c r="AZ31" i="3"/>
  <c r="AZ40" i="3" s="1"/>
  <c r="AZ44" i="3" s="1"/>
  <c r="AZ78" i="3" s="1"/>
  <c r="AZ82" i="3" s="1"/>
  <c r="AE62" i="14"/>
  <c r="AE59" i="14"/>
  <c r="AE26" i="14"/>
  <c r="AE20" i="14"/>
  <c r="AE13" i="14"/>
  <c r="AE10" i="14"/>
  <c r="AE75" i="14"/>
  <c r="AE77" i="14"/>
  <c r="AE43" i="14" s="1"/>
  <c r="AE16" i="14" l="1"/>
  <c r="AE19" i="14" s="1"/>
  <c r="AE25" i="14" s="1"/>
  <c r="AE30" i="14" s="1" a="1"/>
  <c r="AE30" i="14" s="1"/>
  <c r="AE33" i="14" s="1"/>
  <c r="AE37" i="14" s="1"/>
  <c r="AE58" i="14" s="1"/>
  <c r="Z15" i="12"/>
  <c r="Z11" i="12"/>
  <c r="Z14" i="12" s="1"/>
  <c r="Z11" i="11"/>
  <c r="Z14" i="11" s="1"/>
  <c r="Z18" i="11" s="1"/>
  <c r="Z20" i="11" s="1"/>
  <c r="Z19" i="10"/>
  <c r="Z13" i="10"/>
  <c r="AE39" i="14" l="1"/>
  <c r="AE41" i="14" s="1"/>
  <c r="AE42" i="14" s="1"/>
  <c r="Z18" i="12"/>
  <c r="Z20" i="12" s="1"/>
  <c r="Z30" i="10" l="1"/>
  <c r="Z11" i="10"/>
  <c r="Z14" i="10" s="1"/>
  <c r="Z18" i="10" s="1"/>
  <c r="Z20" i="10" s="1"/>
  <c r="AY76" i="3"/>
  <c r="AY75" i="3"/>
  <c r="AY74" i="3"/>
  <c r="AY73" i="3"/>
  <c r="AY72" i="3"/>
  <c r="AY71" i="3"/>
  <c r="AY70" i="3"/>
  <c r="AY69" i="3"/>
  <c r="AY68" i="3"/>
  <c r="AY67" i="3"/>
  <c r="AY66" i="3"/>
  <c r="AY63" i="3"/>
  <c r="AY62" i="3"/>
  <c r="AY61" i="3"/>
  <c r="AY60" i="3"/>
  <c r="AY59" i="3"/>
  <c r="AY58" i="3"/>
  <c r="AY57" i="3"/>
  <c r="AY56" i="3"/>
  <c r="AY55" i="3"/>
  <c r="AY54" i="3"/>
  <c r="AY53" i="3"/>
  <c r="AY52" i="3"/>
  <c r="AY51" i="3"/>
  <c r="AY50" i="3"/>
  <c r="AY49" i="3"/>
  <c r="AY48" i="3"/>
  <c r="AY47" i="3"/>
  <c r="AY46" i="3"/>
  <c r="AY43" i="3"/>
  <c r="AY42" i="3"/>
  <c r="AY41" i="3"/>
  <c r="AY39" i="3"/>
  <c r="AY38" i="3"/>
  <c r="AY37" i="3"/>
  <c r="AY36" i="3"/>
  <c r="AY35" i="3"/>
  <c r="AY34" i="3"/>
  <c r="AY33" i="3"/>
  <c r="AY32" i="3"/>
  <c r="AY30" i="3"/>
  <c r="AY29" i="3"/>
  <c r="AY28" i="3"/>
  <c r="AY27" i="3"/>
  <c r="AY26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1" i="3"/>
  <c r="Z77" i="3"/>
  <c r="Z64" i="3"/>
  <c r="Z12" i="3"/>
  <c r="Z31" i="3" s="1"/>
  <c r="Z40" i="3" s="1"/>
  <c r="Z44" i="3" s="1"/>
  <c r="Z70" i="2"/>
  <c r="Z88" i="2"/>
  <c r="Z82" i="2"/>
  <c r="Z79" i="2"/>
  <c r="Z67" i="2"/>
  <c r="Z60" i="2"/>
  <c r="Z52" i="2" s="1"/>
  <c r="Z43" i="2"/>
  <c r="Z40" i="2"/>
  <c r="Z29" i="2" s="1"/>
  <c r="Z37" i="2"/>
  <c r="Z32" i="2"/>
  <c r="Z24" i="2"/>
  <c r="Y21" i="2"/>
  <c r="Z21" i="2"/>
  <c r="Z18" i="2"/>
  <c r="Z78" i="3" l="1"/>
  <c r="Z82" i="3" s="1"/>
  <c r="AY64" i="3"/>
  <c r="AY12" i="3"/>
  <c r="AY31" i="3" s="1"/>
  <c r="AY40" i="3" s="1"/>
  <c r="AY44" i="3" s="1"/>
  <c r="AY78" i="3" s="1"/>
  <c r="AY77" i="3"/>
  <c r="Z78" i="2"/>
  <c r="Z10" i="2"/>
  <c r="Z50" i="2"/>
  <c r="Z66" i="2"/>
  <c r="Z51" i="2"/>
  <c r="AC75" i="14"/>
  <c r="AD75" i="14"/>
  <c r="AD77" i="14"/>
  <c r="AD43" i="14" s="1"/>
  <c r="AD62" i="14"/>
  <c r="AD59" i="14"/>
  <c r="AD48" i="14"/>
  <c r="AD26" i="14"/>
  <c r="AD20" i="14"/>
  <c r="AD13" i="14"/>
  <c r="AD10" i="14"/>
  <c r="Z65" i="2" l="1"/>
  <c r="AD16" i="14"/>
  <c r="AD19" i="14" s="1"/>
  <c r="AD25" i="14" s="1"/>
  <c r="AD39" i="14" s="1"/>
  <c r="AD41" i="14" s="1"/>
  <c r="AD42" i="14" s="1"/>
  <c r="AC77" i="14"/>
  <c r="Y11" i="11"/>
  <c r="Y14" i="11" s="1"/>
  <c r="Y18" i="11" s="1"/>
  <c r="Y20" i="11" s="1"/>
  <c r="Y30" i="10"/>
  <c r="Z95" i="2" l="1"/>
  <c r="AD30" i="14" a="1"/>
  <c r="AD30" i="14" s="1"/>
  <c r="AD33" i="14" s="1"/>
  <c r="AD37" i="14" s="1"/>
  <c r="AD58" i="14" s="1"/>
  <c r="Y11" i="12"/>
  <c r="Y14" i="12" s="1"/>
  <c r="Y18" i="12" s="1"/>
  <c r="Y20" i="12" s="1"/>
  <c r="Y11" i="10"/>
  <c r="Y14" i="10" s="1"/>
  <c r="Y18" i="10" s="1"/>
  <c r="Y20" i="10" s="1"/>
  <c r="AV76" i="3" l="1"/>
  <c r="AV75" i="3"/>
  <c r="AV74" i="3"/>
  <c r="AV73" i="3"/>
  <c r="AV72" i="3"/>
  <c r="AV71" i="3"/>
  <c r="AV70" i="3"/>
  <c r="AV69" i="3"/>
  <c r="AV68" i="3"/>
  <c r="AV67" i="3"/>
  <c r="AV66" i="3"/>
  <c r="AV63" i="3"/>
  <c r="AV62" i="3"/>
  <c r="AV61" i="3"/>
  <c r="AV60" i="3"/>
  <c r="AV59" i="3"/>
  <c r="AV58" i="3"/>
  <c r="AV57" i="3"/>
  <c r="AV56" i="3"/>
  <c r="AV55" i="3"/>
  <c r="AV54" i="3"/>
  <c r="AV53" i="3"/>
  <c r="AV52" i="3"/>
  <c r="AV51" i="3"/>
  <c r="AV50" i="3"/>
  <c r="AV49" i="3"/>
  <c r="AV48" i="3"/>
  <c r="AV47" i="3"/>
  <c r="AV46" i="3"/>
  <c r="AV43" i="3"/>
  <c r="AV42" i="3"/>
  <c r="AV41" i="3"/>
  <c r="AV39" i="3"/>
  <c r="AV38" i="3"/>
  <c r="AV37" i="3"/>
  <c r="AV36" i="3"/>
  <c r="AV35" i="3"/>
  <c r="AV34" i="3"/>
  <c r="AV33" i="3"/>
  <c r="AV32" i="3"/>
  <c r="AV30" i="3"/>
  <c r="AV29" i="3"/>
  <c r="AV28" i="3"/>
  <c r="AV27" i="3"/>
  <c r="AV26" i="3"/>
  <c r="AV25" i="3"/>
  <c r="AV24" i="3"/>
  <c r="AV23" i="3"/>
  <c r="AV22" i="3"/>
  <c r="AV21" i="3"/>
  <c r="AV20" i="3"/>
  <c r="AV19" i="3"/>
  <c r="AV18" i="3"/>
  <c r="AV17" i="3"/>
  <c r="AV16" i="3"/>
  <c r="AV15" i="3"/>
  <c r="AV14" i="3"/>
  <c r="AV13" i="3"/>
  <c r="AX76" i="3"/>
  <c r="AX75" i="3"/>
  <c r="AX74" i="3"/>
  <c r="AX73" i="3"/>
  <c r="AX72" i="3"/>
  <c r="AX71" i="3"/>
  <c r="AX70" i="3"/>
  <c r="AX69" i="3"/>
  <c r="AX68" i="3"/>
  <c r="AX67" i="3"/>
  <c r="AX66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6" i="3"/>
  <c r="AX43" i="3"/>
  <c r="AX42" i="3"/>
  <c r="AX41" i="3"/>
  <c r="AX39" i="3"/>
  <c r="AX38" i="3"/>
  <c r="AX37" i="3"/>
  <c r="AX36" i="3"/>
  <c r="AX35" i="3"/>
  <c r="AX34" i="3"/>
  <c r="AX33" i="3"/>
  <c r="AX32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1" i="3"/>
  <c r="Y77" i="3"/>
  <c r="Y64" i="3"/>
  <c r="Y12" i="3"/>
  <c r="Y31" i="3" s="1"/>
  <c r="Y40" i="3" s="1"/>
  <c r="Y44" i="3" s="1"/>
  <c r="Y88" i="2"/>
  <c r="Y82" i="2"/>
  <c r="Y79" i="2"/>
  <c r="Y70" i="2"/>
  <c r="Y67" i="2"/>
  <c r="Y66" i="2" s="1"/>
  <c r="Y60" i="2"/>
  <c r="Y52" i="2" s="1"/>
  <c r="Y51" i="2" s="1"/>
  <c r="Y43" i="2"/>
  <c r="Y40" i="2"/>
  <c r="Y37" i="2"/>
  <c r="Y32" i="2"/>
  <c r="Y24" i="2"/>
  <c r="Y18" i="2"/>
  <c r="AC62" i="14"/>
  <c r="AC59" i="14"/>
  <c r="AC48" i="14"/>
  <c r="AC43" i="14"/>
  <c r="AC26" i="14"/>
  <c r="AC20" i="14"/>
  <c r="AC13" i="14"/>
  <c r="AC10" i="14"/>
  <c r="AX64" i="3" l="1"/>
  <c r="AX12" i="3"/>
  <c r="AX31" i="3" s="1"/>
  <c r="AX40" i="3" s="1"/>
  <c r="AX44" i="3" s="1"/>
  <c r="AX78" i="3" s="1"/>
  <c r="AX77" i="3"/>
  <c r="Y78" i="3"/>
  <c r="Y82" i="3" s="1"/>
  <c r="Y10" i="2"/>
  <c r="Y78" i="2"/>
  <c r="Y29" i="2"/>
  <c r="AC16" i="14"/>
  <c r="AC19" i="14" s="1"/>
  <c r="AC25" i="14" s="1"/>
  <c r="AC30" i="14" s="1" a="1"/>
  <c r="AC30" i="14" s="1"/>
  <c r="AC33" i="14" s="1"/>
  <c r="AC37" i="14" s="1"/>
  <c r="AC58" i="14" s="1"/>
  <c r="X11" i="12"/>
  <c r="X14" i="12" s="1"/>
  <c r="X18" i="12" s="1"/>
  <c r="X20" i="12" s="1"/>
  <c r="AH11" i="11"/>
  <c r="X11" i="11"/>
  <c r="X14" i="11" s="1"/>
  <c r="X18" i="11" s="1"/>
  <c r="X20" i="11" s="1"/>
  <c r="AH11" i="10"/>
  <c r="AH14" i="10" s="1"/>
  <c r="X30" i="10"/>
  <c r="Y65" i="2" l="1"/>
  <c r="Y50" i="2"/>
  <c r="AC39" i="14"/>
  <c r="AC41" i="14" s="1"/>
  <c r="AC42" i="14" s="1"/>
  <c r="AH11" i="12"/>
  <c r="AH14" i="12" s="1"/>
  <c r="AH18" i="12" s="1"/>
  <c r="AH14" i="11"/>
  <c r="AH18" i="11" s="1"/>
  <c r="AH20" i="11" s="1"/>
  <c r="AH18" i="10"/>
  <c r="AH20" i="10" s="1"/>
  <c r="AH20" i="12" l="1"/>
  <c r="Y95" i="2"/>
  <c r="X11" i="10"/>
  <c r="X14" i="10" s="1"/>
  <c r="X18" i="10" s="1"/>
  <c r="X20" i="10" s="1"/>
  <c r="AW76" i="3" l="1"/>
  <c r="AW75" i="3"/>
  <c r="AW74" i="3"/>
  <c r="AW73" i="3"/>
  <c r="AW72" i="3"/>
  <c r="AW71" i="3"/>
  <c r="AW70" i="3"/>
  <c r="AW69" i="3"/>
  <c r="AW68" i="3"/>
  <c r="AW67" i="3"/>
  <c r="AW66" i="3"/>
  <c r="AW63" i="3"/>
  <c r="AW62" i="3"/>
  <c r="AW61" i="3"/>
  <c r="AW60" i="3"/>
  <c r="AW59" i="3"/>
  <c r="AW58" i="3"/>
  <c r="AW57" i="3"/>
  <c r="AW56" i="3"/>
  <c r="AW55" i="3"/>
  <c r="AW54" i="3"/>
  <c r="AW53" i="3"/>
  <c r="AW52" i="3"/>
  <c r="AW51" i="3"/>
  <c r="AW50" i="3"/>
  <c r="AW49" i="3"/>
  <c r="AW48" i="3"/>
  <c r="AW47" i="3"/>
  <c r="AW46" i="3"/>
  <c r="AW43" i="3"/>
  <c r="AW42" i="3"/>
  <c r="AW41" i="3"/>
  <c r="AW39" i="3"/>
  <c r="AW38" i="3"/>
  <c r="AW37" i="3"/>
  <c r="AW36" i="3"/>
  <c r="AW35" i="3"/>
  <c r="AW34" i="3"/>
  <c r="AW33" i="3"/>
  <c r="AW32" i="3"/>
  <c r="AW30" i="3"/>
  <c r="AW29" i="3"/>
  <c r="AW28" i="3"/>
  <c r="AW27" i="3"/>
  <c r="AW26" i="3"/>
  <c r="AW25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1" i="3"/>
  <c r="X77" i="3"/>
  <c r="X64" i="3"/>
  <c r="X12" i="3"/>
  <c r="X31" i="3" s="1"/>
  <c r="X40" i="3" s="1"/>
  <c r="X44" i="3" s="1"/>
  <c r="U43" i="2"/>
  <c r="V43" i="2"/>
  <c r="W43" i="2"/>
  <c r="X43" i="2"/>
  <c r="X88" i="2"/>
  <c r="X82" i="2"/>
  <c r="X79" i="2"/>
  <c r="X70" i="2"/>
  <c r="X67" i="2"/>
  <c r="X60" i="2"/>
  <c r="X40" i="2"/>
  <c r="X37" i="2"/>
  <c r="X32" i="2"/>
  <c r="X29" i="2" s="1"/>
  <c r="M27" i="16" s="1"/>
  <c r="X24" i="2"/>
  <c r="X21" i="2"/>
  <c r="X18" i="2"/>
  <c r="M30" i="16"/>
  <c r="M29" i="16"/>
  <c r="AB75" i="14"/>
  <c r="M16" i="16"/>
  <c r="M15" i="16"/>
  <c r="AW12" i="3" l="1"/>
  <c r="AW31" i="3" s="1"/>
  <c r="AW40" i="3" s="1"/>
  <c r="AW44" i="3" s="1"/>
  <c r="AW64" i="3"/>
  <c r="X78" i="3"/>
  <c r="X82" i="3" s="1"/>
  <c r="M23" i="16"/>
  <c r="AW77" i="3"/>
  <c r="X78" i="2"/>
  <c r="M32" i="16" s="1"/>
  <c r="X52" i="2"/>
  <c r="X51" i="2" s="1"/>
  <c r="M28" i="16" s="1"/>
  <c r="X10" i="2"/>
  <c r="M26" i="16" s="1"/>
  <c r="M25" i="16" s="1"/>
  <c r="X66" i="2"/>
  <c r="M31" i="16" s="1"/>
  <c r="N43" i="13"/>
  <c r="M18" i="16" s="1"/>
  <c r="M17" i="16"/>
  <c r="M33" i="16" s="1"/>
  <c r="N10" i="13"/>
  <c r="M10" i="16" s="1"/>
  <c r="N62" i="13"/>
  <c r="N59" i="13"/>
  <c r="N48" i="13"/>
  <c r="N26" i="13"/>
  <c r="N20" i="13"/>
  <c r="N13" i="13"/>
  <c r="AW78" i="3" l="1"/>
  <c r="M34" i="16"/>
  <c r="X65" i="2"/>
  <c r="X95" i="2" s="1"/>
  <c r="X50" i="2"/>
  <c r="N16" i="13"/>
  <c r="N19" i="13" s="1"/>
  <c r="N25" i="13" s="1"/>
  <c r="N30" i="13" s="1" a="1"/>
  <c r="N30" i="13" s="1"/>
  <c r="N39" i="13" l="1"/>
  <c r="N41" i="13" s="1"/>
  <c r="M11" i="16"/>
  <c r="N33" i="13"/>
  <c r="N37" i="13" s="1"/>
  <c r="M13" i="16"/>
  <c r="AB43" i="14"/>
  <c r="N58" i="13" l="1"/>
  <c r="M14" i="16"/>
  <c r="M12" i="16"/>
  <c r="N42" i="13"/>
  <c r="AB62" i="14"/>
  <c r="AB59" i="14"/>
  <c r="AB48" i="14"/>
  <c r="AB26" i="14"/>
  <c r="AB20" i="14"/>
  <c r="AB13" i="14"/>
  <c r="AB10" i="14"/>
  <c r="AG9" i="12"/>
  <c r="AG19" i="12"/>
  <c r="AG17" i="12"/>
  <c r="AG16" i="12"/>
  <c r="AG15" i="12"/>
  <c r="AG13" i="12"/>
  <c r="AG12" i="12"/>
  <c r="AG10" i="12"/>
  <c r="W11" i="12"/>
  <c r="W14" i="12" s="1"/>
  <c r="W18" i="12" s="1"/>
  <c r="W20" i="12" s="1"/>
  <c r="W11" i="11"/>
  <c r="W14" i="11" s="1"/>
  <c r="W18" i="11" s="1"/>
  <c r="W20" i="11" s="1"/>
  <c r="AG19" i="11"/>
  <c r="AG17" i="11"/>
  <c r="AG16" i="11"/>
  <c r="AG15" i="11"/>
  <c r="AG13" i="11"/>
  <c r="AG12" i="11"/>
  <c r="AG10" i="11"/>
  <c r="AG9" i="11"/>
  <c r="AB16" i="14" l="1"/>
  <c r="AB19" i="14" s="1"/>
  <c r="AB25" i="14" s="1"/>
  <c r="AB39" i="14" s="1"/>
  <c r="AB41" i="14" s="1"/>
  <c r="AB42" i="14" s="1"/>
  <c r="W30" i="10"/>
  <c r="W11" i="10"/>
  <c r="W14" i="10" s="1"/>
  <c r="W18" i="10" s="1"/>
  <c r="W20" i="10" s="1"/>
  <c r="AG19" i="10"/>
  <c r="AG17" i="10"/>
  <c r="AG16" i="10"/>
  <c r="AG15" i="10"/>
  <c r="AG13" i="10"/>
  <c r="AG12" i="10"/>
  <c r="AG10" i="10"/>
  <c r="AG9" i="10"/>
  <c r="W25" i="10"/>
  <c r="W77" i="3"/>
  <c r="L22" i="16" s="1"/>
  <c r="W64" i="3"/>
  <c r="L21" i="16" s="1"/>
  <c r="W12" i="3"/>
  <c r="W31" i="3" s="1"/>
  <c r="W40" i="3" s="1"/>
  <c r="W44" i="3" s="1"/>
  <c r="AV11" i="3"/>
  <c r="AG94" i="2"/>
  <c r="AG93" i="2"/>
  <c r="AG92" i="2"/>
  <c r="AG91" i="2"/>
  <c r="AG90" i="2"/>
  <c r="AG89" i="2"/>
  <c r="AG87" i="2"/>
  <c r="AG86" i="2"/>
  <c r="AG85" i="2"/>
  <c r="AG84" i="2"/>
  <c r="AG83" i="2"/>
  <c r="AG81" i="2"/>
  <c r="AG80" i="2"/>
  <c r="AG77" i="2"/>
  <c r="AG76" i="2"/>
  <c r="AG75" i="2"/>
  <c r="AG74" i="2"/>
  <c r="AG73" i="2"/>
  <c r="AG72" i="2"/>
  <c r="AG71" i="2"/>
  <c r="AG69" i="2"/>
  <c r="AG68" i="2"/>
  <c r="AG64" i="2"/>
  <c r="AG63" i="2"/>
  <c r="AG62" i="2"/>
  <c r="AG61" i="2"/>
  <c r="AG59" i="2"/>
  <c r="AG58" i="2"/>
  <c r="AG57" i="2"/>
  <c r="AG56" i="2"/>
  <c r="AG55" i="2"/>
  <c r="AG54" i="2"/>
  <c r="AG53" i="2"/>
  <c r="AG49" i="2"/>
  <c r="AG48" i="2"/>
  <c r="AG47" i="2"/>
  <c r="AG46" i="2"/>
  <c r="AG45" i="2"/>
  <c r="AG44" i="2"/>
  <c r="AG43" i="2"/>
  <c r="AG42" i="2"/>
  <c r="AG41" i="2"/>
  <c r="AG39" i="2"/>
  <c r="AG38" i="2"/>
  <c r="AG36" i="2"/>
  <c r="AG35" i="2"/>
  <c r="AG34" i="2"/>
  <c r="AG33" i="2"/>
  <c r="AG31" i="2"/>
  <c r="AG30" i="2"/>
  <c r="AG28" i="2"/>
  <c r="AG27" i="2"/>
  <c r="AG26" i="2"/>
  <c r="AG25" i="2"/>
  <c r="AG23" i="2"/>
  <c r="AG22" i="2"/>
  <c r="AG20" i="2"/>
  <c r="AG19" i="2"/>
  <c r="AG17" i="2"/>
  <c r="AG16" i="2"/>
  <c r="AG15" i="2"/>
  <c r="AG14" i="2"/>
  <c r="AG13" i="2"/>
  <c r="AG12" i="2"/>
  <c r="AG11" i="2"/>
  <c r="AB30" i="14" l="1" a="1"/>
  <c r="AB30" i="14" s="1"/>
  <c r="AB33" i="14" s="1"/>
  <c r="AB37" i="14" s="1"/>
  <c r="AB58" i="14" s="1"/>
  <c r="AV64" i="3"/>
  <c r="AV77" i="3"/>
  <c r="W78" i="3"/>
  <c r="W82" i="3" s="1"/>
  <c r="L20" i="16"/>
  <c r="AV12" i="3"/>
  <c r="AV31" i="3" s="1"/>
  <c r="AV40" i="3" s="1"/>
  <c r="AV44" i="3" s="1"/>
  <c r="W18" i="2"/>
  <c r="AG18" i="2" s="1"/>
  <c r="W21" i="2"/>
  <c r="AG21" i="2" s="1"/>
  <c r="W24" i="2"/>
  <c r="AG24" i="2" s="1"/>
  <c r="W32" i="2"/>
  <c r="AG32" i="2" s="1"/>
  <c r="W37" i="2"/>
  <c r="AG37" i="2" s="1"/>
  <c r="W40" i="2"/>
  <c r="AG40" i="2" s="1"/>
  <c r="W60" i="2"/>
  <c r="W67" i="2"/>
  <c r="AG67" i="2" s="1"/>
  <c r="W70" i="2"/>
  <c r="AG70" i="2" s="1"/>
  <c r="W79" i="2"/>
  <c r="AG79" i="2" s="1"/>
  <c r="W82" i="2"/>
  <c r="AG82" i="2" s="1"/>
  <c r="W88" i="2"/>
  <c r="AG88" i="2" s="1"/>
  <c r="M64" i="13"/>
  <c r="M63" i="13"/>
  <c r="M61" i="13"/>
  <c r="M60" i="13"/>
  <c r="M57" i="13"/>
  <c r="M56" i="13"/>
  <c r="M55" i="13"/>
  <c r="M54" i="13"/>
  <c r="M53" i="13"/>
  <c r="M52" i="13"/>
  <c r="M51" i="13"/>
  <c r="M50" i="13"/>
  <c r="M40" i="13"/>
  <c r="M35" i="13"/>
  <c r="M32" i="13"/>
  <c r="M31" i="13"/>
  <c r="M29" i="13"/>
  <c r="M28" i="13"/>
  <c r="M27" i="13"/>
  <c r="M24" i="13"/>
  <c r="M23" i="13"/>
  <c r="M22" i="13"/>
  <c r="M21" i="13"/>
  <c r="M18" i="13"/>
  <c r="M17" i="13"/>
  <c r="M15" i="13"/>
  <c r="M14" i="13"/>
  <c r="M12" i="13"/>
  <c r="M11" i="13"/>
  <c r="AV78" i="3" l="1"/>
  <c r="W78" i="2"/>
  <c r="AG78" i="2" s="1"/>
  <c r="W52" i="2"/>
  <c r="W51" i="2" s="1"/>
  <c r="AG51" i="2" s="1"/>
  <c r="AG60" i="2"/>
  <c r="W66" i="2"/>
  <c r="W29" i="2"/>
  <c r="AG29" i="2" s="1"/>
  <c r="W10" i="2"/>
  <c r="AG10" i="2" s="1"/>
  <c r="AG52" i="2" l="1"/>
  <c r="W65" i="2"/>
  <c r="AG65" i="2" s="1"/>
  <c r="AG66" i="2"/>
  <c r="W50" i="2"/>
  <c r="AG50" i="2" s="1"/>
  <c r="AA74" i="14"/>
  <c r="M77" i="13" s="1"/>
  <c r="W95" i="2" l="1"/>
  <c r="AG95" i="2" s="1"/>
  <c r="AA75" i="14"/>
  <c r="AA62" i="14"/>
  <c r="AA59" i="14"/>
  <c r="AA48" i="14"/>
  <c r="AA10" i="14" l="1"/>
  <c r="AA13" i="14"/>
  <c r="AA20" i="14"/>
  <c r="AA26" i="14"/>
  <c r="AA43" i="14"/>
  <c r="AA16" i="14" l="1"/>
  <c r="AA19" i="14" s="1"/>
  <c r="AA25" i="14" s="1"/>
  <c r="AA30" i="14" l="1" a="1"/>
  <c r="AA30" i="14" s="1"/>
  <c r="AA33" i="14" s="1"/>
  <c r="AA37" i="14" s="1"/>
  <c r="AA58" i="14" s="1"/>
  <c r="AA39" i="14"/>
  <c r="AA41" i="14" s="1"/>
  <c r="AA42" i="14" s="1"/>
  <c r="V11" i="11" l="1"/>
  <c r="V14" i="11" s="1"/>
  <c r="V18" i="11" s="1"/>
  <c r="V20" i="11" s="1"/>
  <c r="V11" i="12"/>
  <c r="V14" i="12" s="1"/>
  <c r="V18" i="12" s="1"/>
  <c r="V20" i="12" s="1"/>
  <c r="V26" i="10"/>
  <c r="V30" i="10" l="1"/>
  <c r="V11" i="10"/>
  <c r="V14" i="10" s="1"/>
  <c r="V18" i="10" s="1"/>
  <c r="V20" i="10" s="1"/>
  <c r="V25" i="10"/>
  <c r="AU66" i="3" l="1"/>
  <c r="AU67" i="3"/>
  <c r="AU68" i="3"/>
  <c r="AU69" i="3"/>
  <c r="AU70" i="3"/>
  <c r="AU71" i="3"/>
  <c r="AU72" i="3"/>
  <c r="AU73" i="3"/>
  <c r="AU74" i="3"/>
  <c r="AU75" i="3"/>
  <c r="AU76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1" i="3"/>
  <c r="AU62" i="3"/>
  <c r="AU63" i="3"/>
  <c r="AU11" i="3"/>
  <c r="AU13" i="3"/>
  <c r="AU14" i="3"/>
  <c r="AU15" i="3"/>
  <c r="AU16" i="3"/>
  <c r="AU17" i="3"/>
  <c r="AU18" i="3"/>
  <c r="AU19" i="3"/>
  <c r="AU21" i="3"/>
  <c r="AU22" i="3"/>
  <c r="AU23" i="3"/>
  <c r="AU24" i="3"/>
  <c r="AU25" i="3"/>
  <c r="AU26" i="3"/>
  <c r="AU27" i="3"/>
  <c r="AU28" i="3"/>
  <c r="AU29" i="3"/>
  <c r="AU30" i="3"/>
  <c r="AU32" i="3"/>
  <c r="AU33" i="3"/>
  <c r="AU34" i="3"/>
  <c r="AU35" i="3"/>
  <c r="AU36" i="3"/>
  <c r="AU37" i="3"/>
  <c r="AU38" i="3"/>
  <c r="AU39" i="3"/>
  <c r="AU41" i="3"/>
  <c r="AU42" i="3"/>
  <c r="AU43" i="3"/>
  <c r="V77" i="3"/>
  <c r="V64" i="3"/>
  <c r="V12" i="3"/>
  <c r="V31" i="3" s="1"/>
  <c r="V40" i="3" s="1"/>
  <c r="V44" i="3" s="1"/>
  <c r="Z74" i="14"/>
  <c r="Z75" i="14" s="1"/>
  <c r="L29" i="16"/>
  <c r="L30" i="16"/>
  <c r="V88" i="2"/>
  <c r="V82" i="2"/>
  <c r="V79" i="2"/>
  <c r="V70" i="2"/>
  <c r="V67" i="2"/>
  <c r="V60" i="2"/>
  <c r="V52" i="2"/>
  <c r="V51" i="2" s="1"/>
  <c r="L28" i="16" s="1"/>
  <c r="V40" i="2"/>
  <c r="V37" i="2"/>
  <c r="V32" i="2"/>
  <c r="V24" i="2"/>
  <c r="V21" i="2"/>
  <c r="V18" i="2"/>
  <c r="V78" i="2" l="1"/>
  <c r="L32" i="16" s="1"/>
  <c r="V78" i="3"/>
  <c r="V82" i="3" s="1"/>
  <c r="AU77" i="3"/>
  <c r="V10" i="2"/>
  <c r="L26" i="16" s="1"/>
  <c r="V29" i="2"/>
  <c r="L27" i="16" s="1"/>
  <c r="AU64" i="3"/>
  <c r="AU12" i="3"/>
  <c r="AU31" i="3" s="1"/>
  <c r="AU40" i="3" s="1"/>
  <c r="AU44" i="3" s="1"/>
  <c r="AU78" i="3" s="1"/>
  <c r="V66" i="2"/>
  <c r="V50" i="2" l="1"/>
  <c r="V65" i="2"/>
  <c r="L31" i="16"/>
  <c r="Z62" i="14"/>
  <c r="Z59" i="14"/>
  <c r="Z48" i="14"/>
  <c r="Z43" i="14"/>
  <c r="Z26" i="14"/>
  <c r="Z20" i="14"/>
  <c r="Z13" i="14"/>
  <c r="Z10" i="14"/>
  <c r="U11" i="11"/>
  <c r="U14" i="11" s="1"/>
  <c r="U18" i="11" s="1"/>
  <c r="U20" i="11" s="1"/>
  <c r="U11" i="12"/>
  <c r="U14" i="12" s="1"/>
  <c r="U18" i="12" s="1"/>
  <c r="U20" i="12" s="1"/>
  <c r="V95" i="2" l="1"/>
  <c r="Z16" i="14"/>
  <c r="Z19" i="14" s="1"/>
  <c r="Z25" i="14" s="1"/>
  <c r="Z39" i="14" s="1"/>
  <c r="Z41" i="14" s="1"/>
  <c r="Z42" i="14" s="1"/>
  <c r="U11" i="10"/>
  <c r="U14" i="10" s="1"/>
  <c r="U18" i="10" s="1"/>
  <c r="U20" i="10" s="1"/>
  <c r="U30" i="10"/>
  <c r="AC80" i="3"/>
  <c r="AO28" i="3"/>
  <c r="AO27" i="3"/>
  <c r="AK28" i="3"/>
  <c r="AK27" i="3"/>
  <c r="AG28" i="3"/>
  <c r="AG27" i="3"/>
  <c r="AD28" i="3"/>
  <c r="AE28" i="3"/>
  <c r="AF28" i="3"/>
  <c r="AH28" i="3"/>
  <c r="AI28" i="3"/>
  <c r="AJ28" i="3"/>
  <c r="AL28" i="3"/>
  <c r="AM28" i="3"/>
  <c r="AN28" i="3"/>
  <c r="AP28" i="3"/>
  <c r="AQ28" i="3"/>
  <c r="AR28" i="3"/>
  <c r="AS28" i="3"/>
  <c r="AT28" i="3"/>
  <c r="AT76" i="3"/>
  <c r="AT75" i="3"/>
  <c r="AT74" i="3"/>
  <c r="AT73" i="3"/>
  <c r="AT72" i="3"/>
  <c r="AT71" i="3"/>
  <c r="AT70" i="3"/>
  <c r="AT69" i="3"/>
  <c r="AT68" i="3"/>
  <c r="AT67" i="3"/>
  <c r="AT66" i="3"/>
  <c r="AT63" i="3"/>
  <c r="AT62" i="3"/>
  <c r="AT61" i="3"/>
  <c r="AT60" i="3"/>
  <c r="AT59" i="3"/>
  <c r="AT58" i="3"/>
  <c r="AT57" i="3"/>
  <c r="AT56" i="3"/>
  <c r="AT55" i="3"/>
  <c r="AT54" i="3"/>
  <c r="AT53" i="3"/>
  <c r="AT52" i="3"/>
  <c r="AT51" i="3"/>
  <c r="AT50" i="3"/>
  <c r="AT49" i="3"/>
  <c r="AT48" i="3"/>
  <c r="AT47" i="3"/>
  <c r="AT46" i="3"/>
  <c r="AT43" i="3"/>
  <c r="AT42" i="3"/>
  <c r="AT41" i="3"/>
  <c r="AT39" i="3"/>
  <c r="AT38" i="3"/>
  <c r="AT37" i="3"/>
  <c r="AT36" i="3"/>
  <c r="AT35" i="3"/>
  <c r="AT34" i="3"/>
  <c r="AT33" i="3"/>
  <c r="AT32" i="3"/>
  <c r="AT30" i="3"/>
  <c r="AT29" i="3"/>
  <c r="AT27" i="3"/>
  <c r="AT26" i="3"/>
  <c r="AT25" i="3"/>
  <c r="AT24" i="3"/>
  <c r="AT23" i="3"/>
  <c r="AT22" i="3"/>
  <c r="AT21" i="3"/>
  <c r="AT19" i="3"/>
  <c r="AT18" i="3"/>
  <c r="AT17" i="3"/>
  <c r="AT16" i="3"/>
  <c r="AT15" i="3"/>
  <c r="AT14" i="3"/>
  <c r="AT13" i="3"/>
  <c r="AT11" i="3"/>
  <c r="U77" i="3"/>
  <c r="U64" i="3"/>
  <c r="U12" i="3"/>
  <c r="U31" i="3" s="1"/>
  <c r="U40" i="3" s="1"/>
  <c r="U44" i="3" s="1"/>
  <c r="U88" i="2"/>
  <c r="U82" i="2"/>
  <c r="U79" i="2"/>
  <c r="U70" i="2"/>
  <c r="U67" i="2"/>
  <c r="U60" i="2"/>
  <c r="U40" i="2"/>
  <c r="U37" i="2"/>
  <c r="U32" i="2"/>
  <c r="U24" i="2"/>
  <c r="U21" i="2"/>
  <c r="U18" i="2"/>
  <c r="Y75" i="14"/>
  <c r="Y43" i="14"/>
  <c r="Y62" i="14"/>
  <c r="Y59" i="14"/>
  <c r="Y48" i="14"/>
  <c r="Y26" i="14"/>
  <c r="Y20" i="14"/>
  <c r="Y13" i="14"/>
  <c r="Y10" i="14"/>
  <c r="T11" i="11"/>
  <c r="T14" i="11" s="1"/>
  <c r="T18" i="11" s="1"/>
  <c r="T20" i="11" s="1"/>
  <c r="AG11" i="12"/>
  <c r="T11" i="12"/>
  <c r="T14" i="12" s="1"/>
  <c r="T18" i="12" s="1"/>
  <c r="T20" i="12" s="1"/>
  <c r="U29" i="2" l="1"/>
  <c r="U66" i="2"/>
  <c r="AT77" i="3"/>
  <c r="AT64" i="3"/>
  <c r="Z30" i="14" a="1"/>
  <c r="Z30" i="14" s="1"/>
  <c r="Z33" i="14" s="1"/>
  <c r="Z37" i="14" s="1"/>
  <c r="Z58" i="14" s="1"/>
  <c r="U52" i="2"/>
  <c r="U51" i="2" s="1"/>
  <c r="AG11" i="11"/>
  <c r="AG14" i="11" s="1"/>
  <c r="AG18" i="11" s="1"/>
  <c r="AG20" i="11" s="1"/>
  <c r="U78" i="3"/>
  <c r="AT12" i="3"/>
  <c r="AT31" i="3" s="1"/>
  <c r="AT40" i="3" s="1"/>
  <c r="AT44" i="3" s="1"/>
  <c r="U78" i="2"/>
  <c r="U10" i="2"/>
  <c r="Y16" i="14"/>
  <c r="AG14" i="12"/>
  <c r="AG18" i="12" s="1"/>
  <c r="AG20" i="12" s="1"/>
  <c r="AT78" i="3" l="1"/>
  <c r="Y19" i="14"/>
  <c r="U65" i="2"/>
  <c r="U50" i="2"/>
  <c r="T30" i="10"/>
  <c r="T11" i="10"/>
  <c r="T14" i="10" s="1"/>
  <c r="T18" i="10" s="1"/>
  <c r="T20" i="10" s="1"/>
  <c r="L15" i="16"/>
  <c r="L16" i="16"/>
  <c r="AS81" i="3"/>
  <c r="AS76" i="3"/>
  <c r="AS75" i="3"/>
  <c r="AS74" i="3"/>
  <c r="AS73" i="3"/>
  <c r="AS72" i="3"/>
  <c r="AS71" i="3"/>
  <c r="AS70" i="3"/>
  <c r="AS69" i="3"/>
  <c r="AS68" i="3"/>
  <c r="AS67" i="3"/>
  <c r="AS66" i="3"/>
  <c r="AS63" i="3"/>
  <c r="AS62" i="3"/>
  <c r="AS61" i="3"/>
  <c r="AS60" i="3"/>
  <c r="AS59" i="3"/>
  <c r="AS58" i="3"/>
  <c r="AS57" i="3"/>
  <c r="AS56" i="3"/>
  <c r="AS55" i="3"/>
  <c r="AS54" i="3"/>
  <c r="AS53" i="3"/>
  <c r="AS52" i="3"/>
  <c r="AS51" i="3"/>
  <c r="AS50" i="3"/>
  <c r="AS49" i="3"/>
  <c r="AS48" i="3"/>
  <c r="AS47" i="3"/>
  <c r="AS46" i="3"/>
  <c r="AS43" i="3"/>
  <c r="AS42" i="3"/>
  <c r="AS41" i="3"/>
  <c r="AS39" i="3"/>
  <c r="AS38" i="3"/>
  <c r="AS37" i="3"/>
  <c r="AS36" i="3"/>
  <c r="AS35" i="3"/>
  <c r="AS34" i="3"/>
  <c r="AS33" i="3"/>
  <c r="AS32" i="3"/>
  <c r="AS30" i="3"/>
  <c r="AS29" i="3"/>
  <c r="AS27" i="3"/>
  <c r="AS26" i="3"/>
  <c r="AS25" i="3"/>
  <c r="AS24" i="3"/>
  <c r="AS23" i="3"/>
  <c r="AS22" i="3"/>
  <c r="AS21" i="3"/>
  <c r="AS19" i="3"/>
  <c r="AS18" i="3"/>
  <c r="AS17" i="3"/>
  <c r="AS16" i="3"/>
  <c r="AS15" i="3"/>
  <c r="AS14" i="3"/>
  <c r="AS13" i="3"/>
  <c r="AS11" i="3"/>
  <c r="T77" i="3"/>
  <c r="T64" i="3"/>
  <c r="T12" i="3"/>
  <c r="T31" i="3" s="1"/>
  <c r="T40" i="3" s="1"/>
  <c r="T44" i="3" s="1"/>
  <c r="T18" i="2"/>
  <c r="T21" i="2"/>
  <c r="T24" i="2"/>
  <c r="T32" i="2"/>
  <c r="T37" i="2"/>
  <c r="T40" i="2"/>
  <c r="T43" i="2"/>
  <c r="T60" i="2"/>
  <c r="T52" i="2" s="1"/>
  <c r="T67" i="2"/>
  <c r="T70" i="2"/>
  <c r="T79" i="2"/>
  <c r="T82" i="2"/>
  <c r="T88" i="2"/>
  <c r="L17" i="16"/>
  <c r="L33" i="16" s="1"/>
  <c r="X75" i="14"/>
  <c r="M48" i="13"/>
  <c r="M26" i="13"/>
  <c r="M10" i="13"/>
  <c r="M62" i="13"/>
  <c r="M20" i="13"/>
  <c r="M13" i="13"/>
  <c r="X48" i="14"/>
  <c r="T10" i="2" l="1"/>
  <c r="Y25" i="14"/>
  <c r="L23" i="16"/>
  <c r="AS12" i="3"/>
  <c r="AS31" i="3" s="1"/>
  <c r="AS40" i="3" s="1"/>
  <c r="AS44" i="3" s="1"/>
  <c r="U95" i="2"/>
  <c r="T78" i="2"/>
  <c r="M16" i="13"/>
  <c r="L10" i="16"/>
  <c r="AG11" i="10"/>
  <c r="AG14" i="10" s="1"/>
  <c r="AG18" i="10" s="1"/>
  <c r="AG20" i="10" s="1"/>
  <c r="AS77" i="3"/>
  <c r="AS64" i="3"/>
  <c r="T78" i="3"/>
  <c r="T66" i="2"/>
  <c r="T29" i="2"/>
  <c r="T51" i="2"/>
  <c r="M43" i="13"/>
  <c r="L18" i="16" s="1"/>
  <c r="M59" i="13"/>
  <c r="T65" i="2" l="1"/>
  <c r="Y30" i="14" a="1"/>
  <c r="Y30" i="14" s="1"/>
  <c r="Y39" i="14"/>
  <c r="AS78" i="3"/>
  <c r="L25" i="16"/>
  <c r="M19" i="13"/>
  <c r="T50" i="2"/>
  <c r="T95" i="2"/>
  <c r="L34" i="16"/>
  <c r="X62" i="14"/>
  <c r="X59" i="14"/>
  <c r="X10" i="14"/>
  <c r="X13" i="14"/>
  <c r="X20" i="14"/>
  <c r="X26" i="14"/>
  <c r="X43" i="14"/>
  <c r="O26" i="10"/>
  <c r="O13" i="11"/>
  <c r="S15" i="12"/>
  <c r="S10" i="12"/>
  <c r="O19" i="10"/>
  <c r="O10" i="10"/>
  <c r="S19" i="10"/>
  <c r="S13" i="10"/>
  <c r="Y33" i="14" l="1"/>
  <c r="Y41" i="14"/>
  <c r="M25" i="13"/>
  <c r="X16" i="14"/>
  <c r="X19" i="14" s="1"/>
  <c r="X25" i="14" s="1"/>
  <c r="AC54" i="2"/>
  <c r="AD54" i="2"/>
  <c r="AE54" i="2"/>
  <c r="AF54" i="2"/>
  <c r="AC55" i="2"/>
  <c r="AD55" i="2"/>
  <c r="AE55" i="2"/>
  <c r="AF55" i="2"/>
  <c r="Y42" i="14" l="1"/>
  <c r="Y37" i="14"/>
  <c r="L11" i="16"/>
  <c r="M30" i="13" a="1"/>
  <c r="M30" i="13" s="1"/>
  <c r="M39" i="13"/>
  <c r="M41" i="13" s="1"/>
  <c r="X39" i="14"/>
  <c r="X30" i="14" a="1"/>
  <c r="X30" i="14" s="1"/>
  <c r="W75" i="14"/>
  <c r="X41" i="14" l="1"/>
  <c r="X33" i="14"/>
  <c r="Y58" i="14"/>
  <c r="M42" i="13"/>
  <c r="L12" i="16"/>
  <c r="L13" i="16"/>
  <c r="M33" i="13"/>
  <c r="AF19" i="11"/>
  <c r="AF17" i="11"/>
  <c r="AF16" i="11"/>
  <c r="AF15" i="11"/>
  <c r="AF13" i="11"/>
  <c r="AF12" i="11"/>
  <c r="AF10" i="11"/>
  <c r="AF9" i="11"/>
  <c r="S11" i="11"/>
  <c r="S14" i="11" s="1"/>
  <c r="S18" i="11" s="1"/>
  <c r="S20" i="11" s="1"/>
  <c r="AF15" i="12"/>
  <c r="S11" i="12"/>
  <c r="S14" i="12" s="1"/>
  <c r="AF19" i="12"/>
  <c r="AF17" i="12"/>
  <c r="AF16" i="12"/>
  <c r="AF13" i="12"/>
  <c r="AF12" i="12"/>
  <c r="AF10" i="12"/>
  <c r="AF9" i="12"/>
  <c r="X37" i="14" l="1"/>
  <c r="X42" i="14"/>
  <c r="M37" i="13"/>
  <c r="S18" i="12"/>
  <c r="S20" i="12" s="1"/>
  <c r="X58" i="14" l="1"/>
  <c r="M58" i="13"/>
  <c r="L14" i="16"/>
  <c r="AF19" i="10"/>
  <c r="AF17" i="10"/>
  <c r="AF16" i="10"/>
  <c r="AF15" i="10"/>
  <c r="AF13" i="10"/>
  <c r="AF12" i="10"/>
  <c r="AF10" i="10"/>
  <c r="AF9" i="10"/>
  <c r="S30" i="10"/>
  <c r="S11" i="10"/>
  <c r="S14" i="10" s="1"/>
  <c r="S18" i="10" s="1"/>
  <c r="S20" i="10" s="1"/>
  <c r="AR76" i="3"/>
  <c r="AR75" i="3"/>
  <c r="AR74" i="3"/>
  <c r="AR73" i="3"/>
  <c r="AR72" i="3"/>
  <c r="AR71" i="3"/>
  <c r="AR70" i="3"/>
  <c r="AR69" i="3"/>
  <c r="AR68" i="3"/>
  <c r="AR67" i="3"/>
  <c r="AR66" i="3"/>
  <c r="AR63" i="3"/>
  <c r="AR62" i="3"/>
  <c r="AR61" i="3"/>
  <c r="AR60" i="3"/>
  <c r="AR59" i="3"/>
  <c r="AR58" i="3"/>
  <c r="AR57" i="3"/>
  <c r="AR56" i="3"/>
  <c r="AR55" i="3"/>
  <c r="AR54" i="3"/>
  <c r="AR53" i="3"/>
  <c r="AR52" i="3"/>
  <c r="AR51" i="3"/>
  <c r="AR50" i="3"/>
  <c r="AR49" i="3"/>
  <c r="AR48" i="3"/>
  <c r="AR47" i="3"/>
  <c r="AR46" i="3"/>
  <c r="AR43" i="3"/>
  <c r="AR42" i="3"/>
  <c r="AR41" i="3"/>
  <c r="AR39" i="3"/>
  <c r="AR38" i="3"/>
  <c r="AR37" i="3"/>
  <c r="AR36" i="3"/>
  <c r="AR35" i="3"/>
  <c r="AR34" i="3"/>
  <c r="AR33" i="3"/>
  <c r="AR32" i="3"/>
  <c r="AR30" i="3"/>
  <c r="AR29" i="3"/>
  <c r="AR27" i="3"/>
  <c r="AR26" i="3"/>
  <c r="AR25" i="3"/>
  <c r="AR24" i="3"/>
  <c r="AR23" i="3"/>
  <c r="AR22" i="3"/>
  <c r="AR21" i="3"/>
  <c r="AR19" i="3"/>
  <c r="AR18" i="3"/>
  <c r="AR17" i="3"/>
  <c r="AR16" i="3"/>
  <c r="AR15" i="3"/>
  <c r="AR14" i="3"/>
  <c r="AR13" i="3"/>
  <c r="AR11" i="3"/>
  <c r="S77" i="3"/>
  <c r="S64" i="3"/>
  <c r="S12" i="3"/>
  <c r="K22" i="16" l="1"/>
  <c r="K21" i="16"/>
  <c r="S31" i="3"/>
  <c r="S40" i="3"/>
  <c r="AR77" i="3"/>
  <c r="AR64" i="3"/>
  <c r="AR12" i="3"/>
  <c r="AR31" i="3" s="1"/>
  <c r="AR40" i="3" s="1"/>
  <c r="AR44" i="3" s="1"/>
  <c r="AR78" i="3" l="1"/>
  <c r="S44" i="3"/>
  <c r="AF94" i="2"/>
  <c r="AF93" i="2"/>
  <c r="AF92" i="2"/>
  <c r="AF91" i="2"/>
  <c r="AF90" i="2"/>
  <c r="AF89" i="2"/>
  <c r="AF87" i="2"/>
  <c r="AF86" i="2"/>
  <c r="AF85" i="2"/>
  <c r="AF84" i="2"/>
  <c r="AF83" i="2"/>
  <c r="AF81" i="2"/>
  <c r="AF80" i="2"/>
  <c r="AF77" i="2"/>
  <c r="AF76" i="2"/>
  <c r="AF75" i="2"/>
  <c r="AF74" i="2"/>
  <c r="AF73" i="2"/>
  <c r="AF72" i="2"/>
  <c r="AF71" i="2"/>
  <c r="AF69" i="2"/>
  <c r="AF68" i="2"/>
  <c r="AF64" i="2"/>
  <c r="AF63" i="2"/>
  <c r="AF62" i="2"/>
  <c r="AF61" i="2"/>
  <c r="AF59" i="2"/>
  <c r="AF58" i="2"/>
  <c r="AF57" i="2"/>
  <c r="AF56" i="2"/>
  <c r="AF53" i="2"/>
  <c r="AF49" i="2"/>
  <c r="AF48" i="2"/>
  <c r="AF47" i="2"/>
  <c r="AF46" i="2"/>
  <c r="AF45" i="2"/>
  <c r="AF44" i="2"/>
  <c r="AF42" i="2"/>
  <c r="AF41" i="2"/>
  <c r="AF39" i="2"/>
  <c r="AF38" i="2"/>
  <c r="AF36" i="2"/>
  <c r="AF35" i="2"/>
  <c r="AF34" i="2"/>
  <c r="AF33" i="2"/>
  <c r="AF31" i="2"/>
  <c r="AF30" i="2"/>
  <c r="AF28" i="2"/>
  <c r="AF27" i="2"/>
  <c r="AF26" i="2"/>
  <c r="AF25" i="2"/>
  <c r="AF23" i="2"/>
  <c r="AF22" i="2"/>
  <c r="AF20" i="2"/>
  <c r="AF19" i="2"/>
  <c r="AF17" i="2"/>
  <c r="AF16" i="2"/>
  <c r="AF15" i="2"/>
  <c r="AF14" i="2"/>
  <c r="AF13" i="2"/>
  <c r="AF12" i="2"/>
  <c r="AF11" i="2"/>
  <c r="AF8" i="2"/>
  <c r="S88" i="2"/>
  <c r="AF88" i="2" s="1"/>
  <c r="S82" i="2"/>
  <c r="AF82" i="2" s="1"/>
  <c r="S79" i="2"/>
  <c r="S70" i="2"/>
  <c r="S67" i="2"/>
  <c r="AF67" i="2" s="1"/>
  <c r="S60" i="2"/>
  <c r="S52" i="2" s="1"/>
  <c r="S51" i="2" s="1"/>
  <c r="AF51" i="2" s="1"/>
  <c r="S43" i="2"/>
  <c r="AF43" i="2" s="1"/>
  <c r="S40" i="2"/>
  <c r="AF40" i="2" s="1"/>
  <c r="S37" i="2"/>
  <c r="S32" i="2"/>
  <c r="AF32" i="2" s="1"/>
  <c r="S24" i="2"/>
  <c r="AF24" i="2" s="1"/>
  <c r="S21" i="2"/>
  <c r="AF21" i="2" s="1"/>
  <c r="S18" i="2"/>
  <c r="AF18" i="2" s="1"/>
  <c r="S78" i="2" l="1"/>
  <c r="AF78" i="2" s="1"/>
  <c r="S66" i="2"/>
  <c r="AF66" i="2" s="1"/>
  <c r="K20" i="16"/>
  <c r="S78" i="3"/>
  <c r="S10" i="2"/>
  <c r="AF79" i="2"/>
  <c r="AF70" i="2"/>
  <c r="AF60" i="2"/>
  <c r="AF52" i="2"/>
  <c r="S29" i="2"/>
  <c r="AF29" i="2" s="1"/>
  <c r="AF37" i="2"/>
  <c r="AF10" i="2" l="1"/>
  <c r="S65" i="2"/>
  <c r="AF65" i="2" s="1"/>
  <c r="S50" i="2"/>
  <c r="AF50" i="2" s="1"/>
  <c r="S95" i="2" l="1"/>
  <c r="AF95" i="2" s="1"/>
  <c r="L27" i="13"/>
  <c r="L22" i="13"/>
  <c r="L77" i="13"/>
  <c r="L64" i="13"/>
  <c r="L63" i="13"/>
  <c r="L61" i="13"/>
  <c r="L60" i="13"/>
  <c r="L57" i="13"/>
  <c r="L56" i="13"/>
  <c r="L55" i="13"/>
  <c r="L54" i="13"/>
  <c r="L53" i="13"/>
  <c r="L52" i="13"/>
  <c r="L51" i="13"/>
  <c r="L50" i="13"/>
  <c r="L40" i="13"/>
  <c r="L35" i="13"/>
  <c r="L32" i="13"/>
  <c r="L31" i="13"/>
  <c r="L29" i="13"/>
  <c r="L24" i="13"/>
  <c r="L23" i="13"/>
  <c r="L18" i="13"/>
  <c r="L17" i="13"/>
  <c r="L15" i="13"/>
  <c r="L14" i="13"/>
  <c r="L12" i="13"/>
  <c r="L11" i="13"/>
  <c r="W62" i="14" l="1"/>
  <c r="W59" i="14"/>
  <c r="W48" i="14"/>
  <c r="W43" i="14"/>
  <c r="W26" i="14"/>
  <c r="W13" i="14"/>
  <c r="W10" i="14"/>
  <c r="P56" i="2"/>
  <c r="W16" i="14" l="1"/>
  <c r="W19" i="14" s="1"/>
  <c r="R11" i="11"/>
  <c r="R14" i="11" s="1"/>
  <c r="R18" i="11" s="1"/>
  <c r="R20" i="11" s="1"/>
  <c r="R11" i="12"/>
  <c r="R14" i="12" s="1"/>
  <c r="R11" i="10"/>
  <c r="R30" i="10"/>
  <c r="R18" i="12" l="1"/>
  <c r="R14" i="10"/>
  <c r="R20" i="12" l="1"/>
  <c r="R18" i="10"/>
  <c r="AQ11" i="3"/>
  <c r="AQ13" i="3"/>
  <c r="AQ14" i="3"/>
  <c r="AQ15" i="3"/>
  <c r="AQ16" i="3"/>
  <c r="AQ17" i="3"/>
  <c r="AQ18" i="3"/>
  <c r="AQ19" i="3"/>
  <c r="AQ21" i="3"/>
  <c r="AQ22" i="3"/>
  <c r="AQ23" i="3"/>
  <c r="AQ24" i="3"/>
  <c r="AQ25" i="3"/>
  <c r="AQ26" i="3"/>
  <c r="AQ27" i="3"/>
  <c r="AQ29" i="3"/>
  <c r="AQ30" i="3"/>
  <c r="AQ32" i="3"/>
  <c r="AQ33" i="3"/>
  <c r="AQ34" i="3"/>
  <c r="AQ35" i="3"/>
  <c r="AQ36" i="3"/>
  <c r="AQ37" i="3"/>
  <c r="AQ38" i="3"/>
  <c r="AQ39" i="3"/>
  <c r="AQ41" i="3"/>
  <c r="AQ42" i="3"/>
  <c r="AQ43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6" i="3"/>
  <c r="AQ67" i="3"/>
  <c r="AQ68" i="3"/>
  <c r="AQ69" i="3"/>
  <c r="AQ70" i="3"/>
  <c r="AQ71" i="3"/>
  <c r="AQ72" i="3"/>
  <c r="AQ73" i="3"/>
  <c r="AQ74" i="3"/>
  <c r="AQ75" i="3"/>
  <c r="AQ76" i="3"/>
  <c r="R77" i="3"/>
  <c r="R64" i="3"/>
  <c r="R12" i="3"/>
  <c r="R31" i="3" s="1"/>
  <c r="R40" i="3" s="1"/>
  <c r="R44" i="3" s="1"/>
  <c r="R88" i="2"/>
  <c r="R82" i="2"/>
  <c r="R79" i="2"/>
  <c r="R70" i="2"/>
  <c r="R67" i="2"/>
  <c r="R60" i="2"/>
  <c r="R52" i="2" s="1"/>
  <c r="R51" i="2" s="1"/>
  <c r="R43" i="2"/>
  <c r="R40" i="2"/>
  <c r="R37" i="2"/>
  <c r="R32" i="2"/>
  <c r="R24" i="2"/>
  <c r="R21" i="2"/>
  <c r="R18" i="2"/>
  <c r="AQ64" i="3" l="1"/>
  <c r="AQ77" i="3"/>
  <c r="R20" i="10"/>
  <c r="AQ12" i="3"/>
  <c r="AQ31" i="3" s="1"/>
  <c r="AQ40" i="3" s="1"/>
  <c r="AQ44" i="3" s="1"/>
  <c r="R10" i="2"/>
  <c r="R29" i="2"/>
  <c r="R66" i="2"/>
  <c r="R78" i="3"/>
  <c r="R78" i="2"/>
  <c r="V75" i="14"/>
  <c r="AQ78" i="3" l="1"/>
  <c r="R50" i="2"/>
  <c r="R65" i="2"/>
  <c r="L59" i="13"/>
  <c r="L62" i="13"/>
  <c r="V62" i="14"/>
  <c r="V48" i="14"/>
  <c r="V28" i="14"/>
  <c r="L28" i="13" s="1"/>
  <c r="R95" i="2" l="1"/>
  <c r="L10" i="13"/>
  <c r="L13" i="13"/>
  <c r="L26" i="13"/>
  <c r="L48" i="13"/>
  <c r="V59" i="14"/>
  <c r="V10" i="14" l="1"/>
  <c r="V13" i="14"/>
  <c r="V20" i="14"/>
  <c r="V26" i="14"/>
  <c r="V43" i="14"/>
  <c r="AD42" i="3"/>
  <c r="AE42" i="3"/>
  <c r="AF42" i="3"/>
  <c r="AH42" i="3"/>
  <c r="AI42" i="3"/>
  <c r="AJ42" i="3"/>
  <c r="AL42" i="3"/>
  <c r="AM42" i="3"/>
  <c r="AN42" i="3"/>
  <c r="AP42" i="3"/>
  <c r="AP30" i="3"/>
  <c r="AP29" i="3"/>
  <c r="AP27" i="3"/>
  <c r="AP26" i="3"/>
  <c r="AP25" i="3"/>
  <c r="AP24" i="3"/>
  <c r="AP23" i="3"/>
  <c r="AP22" i="3"/>
  <c r="AP21" i="3"/>
  <c r="AP19" i="3"/>
  <c r="AP18" i="3"/>
  <c r="AP17" i="3"/>
  <c r="AP16" i="3"/>
  <c r="AP15" i="3"/>
  <c r="AP14" i="3"/>
  <c r="V16" i="14" l="1"/>
  <c r="V19" i="14" s="1"/>
  <c r="V25" i="14" s="1"/>
  <c r="Q11" i="11"/>
  <c r="Q14" i="11" s="1"/>
  <c r="Q18" i="11" s="1"/>
  <c r="Q20" i="11" s="1"/>
  <c r="Q11" i="12"/>
  <c r="Q14" i="12" s="1"/>
  <c r="Q18" i="12" s="1"/>
  <c r="Q20" i="12" s="1"/>
  <c r="Q30" i="10"/>
  <c r="Q11" i="10"/>
  <c r="Q14" i="10" s="1"/>
  <c r="Q18" i="10" s="1"/>
  <c r="Q20" i="10" s="1"/>
  <c r="AP76" i="3"/>
  <c r="AP75" i="3"/>
  <c r="AP74" i="3"/>
  <c r="AP73" i="3"/>
  <c r="AP72" i="3"/>
  <c r="AP71" i="3"/>
  <c r="AP70" i="3"/>
  <c r="AP69" i="3"/>
  <c r="AP68" i="3"/>
  <c r="AP67" i="3"/>
  <c r="AP66" i="3"/>
  <c r="AP63" i="3"/>
  <c r="AP62" i="3"/>
  <c r="AP61" i="3"/>
  <c r="AP60" i="3"/>
  <c r="AP59" i="3"/>
  <c r="AP58" i="3"/>
  <c r="AP57" i="3"/>
  <c r="AP56" i="3"/>
  <c r="AP55" i="3"/>
  <c r="AP54" i="3"/>
  <c r="AP53" i="3"/>
  <c r="AP52" i="3"/>
  <c r="AP51" i="3"/>
  <c r="AP50" i="3"/>
  <c r="AP49" i="3"/>
  <c r="AP48" i="3"/>
  <c r="AP47" i="3"/>
  <c r="AP46" i="3"/>
  <c r="AP43" i="3"/>
  <c r="AP41" i="3"/>
  <c r="AP39" i="3"/>
  <c r="AP38" i="3"/>
  <c r="AP37" i="3"/>
  <c r="AP36" i="3"/>
  <c r="AP35" i="3"/>
  <c r="AP34" i="3"/>
  <c r="AP33" i="3"/>
  <c r="AP32" i="3"/>
  <c r="AP13" i="3"/>
  <c r="AP11" i="3"/>
  <c r="Q77" i="3"/>
  <c r="Q64" i="3"/>
  <c r="Q12" i="3"/>
  <c r="Q31" i="3" s="1"/>
  <c r="Q40" i="3" s="1"/>
  <c r="Q44" i="3" s="1"/>
  <c r="Q88" i="2"/>
  <c r="Q82" i="2"/>
  <c r="Q79" i="2"/>
  <c r="Q70" i="2"/>
  <c r="Q67" i="2"/>
  <c r="Q60" i="2"/>
  <c r="Q52" i="2" s="1"/>
  <c r="Q51" i="2" s="1"/>
  <c r="Q43" i="2"/>
  <c r="Q40" i="2"/>
  <c r="Q37" i="2"/>
  <c r="Q32" i="2"/>
  <c r="Q24" i="2"/>
  <c r="Q21" i="2"/>
  <c r="Q18" i="2"/>
  <c r="U75" i="14"/>
  <c r="U62" i="14"/>
  <c r="U59" i="14"/>
  <c r="U48" i="14"/>
  <c r="U10" i="14"/>
  <c r="U13" i="14"/>
  <c r="U20" i="14"/>
  <c r="U26" i="14"/>
  <c r="U43" i="14"/>
  <c r="AP77" i="3" l="1"/>
  <c r="Q66" i="2"/>
  <c r="V30" i="14" a="1"/>
  <c r="V30" i="14" s="1"/>
  <c r="V33" i="14" s="1"/>
  <c r="V37" i="14" s="1"/>
  <c r="V58" i="14" s="1"/>
  <c r="V39" i="14"/>
  <c r="V41" i="14" s="1"/>
  <c r="V42" i="14" s="1"/>
  <c r="AF11" i="11"/>
  <c r="AF14" i="11" s="1"/>
  <c r="AF18" i="11" s="1"/>
  <c r="AF20" i="11" s="1"/>
  <c r="AF11" i="12"/>
  <c r="AP64" i="3"/>
  <c r="AP12" i="3"/>
  <c r="AP31" i="3" s="1"/>
  <c r="AP40" i="3" s="1"/>
  <c r="AP44" i="3" s="1"/>
  <c r="Q78" i="3"/>
  <c r="Q78" i="2"/>
  <c r="Q10" i="2"/>
  <c r="Q29" i="2"/>
  <c r="U16" i="14"/>
  <c r="U19" i="14" s="1"/>
  <c r="AP78" i="3" l="1"/>
  <c r="Q65" i="2"/>
  <c r="Q95" i="2" s="1"/>
  <c r="AF14" i="12"/>
  <c r="Q50" i="2"/>
  <c r="U25" i="14"/>
  <c r="U39" i="14" s="1"/>
  <c r="U41" i="14" s="1"/>
  <c r="U42" i="14" s="1"/>
  <c r="AF11" i="10"/>
  <c r="K30" i="16"/>
  <c r="K29" i="16"/>
  <c r="K16" i="16"/>
  <c r="P30" i="10"/>
  <c r="U30" i="14" l="1" a="1"/>
  <c r="U30" i="14" s="1"/>
  <c r="U33" i="14" s="1"/>
  <c r="U37" i="14" s="1"/>
  <c r="U58" i="14" s="1"/>
  <c r="AF14" i="10"/>
  <c r="AF18" i="12"/>
  <c r="K15" i="16"/>
  <c r="L43" i="13"/>
  <c r="K17" i="16"/>
  <c r="K33" i="16" s="1"/>
  <c r="AF18" i="10" l="1"/>
  <c r="AF20" i="12"/>
  <c r="L16" i="13"/>
  <c r="K10" i="16"/>
  <c r="K18" i="16"/>
  <c r="P11" i="11"/>
  <c r="P11" i="12"/>
  <c r="P11" i="10"/>
  <c r="P14" i="12" l="1"/>
  <c r="P14" i="10"/>
  <c r="L19" i="13"/>
  <c r="P14" i="11"/>
  <c r="AF20" i="10"/>
  <c r="T75" i="14"/>
  <c r="P18" i="12" l="1"/>
  <c r="P18" i="10"/>
  <c r="P18" i="11"/>
  <c r="AO77" i="3"/>
  <c r="AO64" i="3"/>
  <c r="AO12" i="3"/>
  <c r="AO31" i="3" s="1"/>
  <c r="AO40" i="3" s="1"/>
  <c r="AO44" i="3" s="1"/>
  <c r="P77" i="3"/>
  <c r="P64" i="3"/>
  <c r="P12" i="3"/>
  <c r="P31" i="3" s="1"/>
  <c r="P40" i="3" s="1"/>
  <c r="P44" i="3" s="1"/>
  <c r="P88" i="2"/>
  <c r="P82" i="2"/>
  <c r="P79" i="2"/>
  <c r="P70" i="2"/>
  <c r="P67" i="2"/>
  <c r="P60" i="2"/>
  <c r="P43" i="2"/>
  <c r="P40" i="2"/>
  <c r="P37" i="2"/>
  <c r="P32" i="2"/>
  <c r="P24" i="2"/>
  <c r="P21" i="2"/>
  <c r="P18" i="2"/>
  <c r="T62" i="14"/>
  <c r="T59" i="14"/>
  <c r="T48" i="14"/>
  <c r="P10" i="2" l="1"/>
  <c r="K26" i="16" s="1"/>
  <c r="P20" i="12"/>
  <c r="P20" i="10"/>
  <c r="AO78" i="3"/>
  <c r="P20" i="11"/>
  <c r="P78" i="3"/>
  <c r="K23" i="16"/>
  <c r="P52" i="2"/>
  <c r="P66" i="2"/>
  <c r="K31" i="16" s="1"/>
  <c r="P78" i="2"/>
  <c r="K32" i="16" s="1"/>
  <c r="P29" i="2"/>
  <c r="P50" i="2" l="1"/>
  <c r="K27" i="16"/>
  <c r="K25" i="16" s="1"/>
  <c r="P51" i="2"/>
  <c r="K28" i="16" s="1"/>
  <c r="K34" i="16" s="1"/>
  <c r="P65" i="2"/>
  <c r="T10" i="14"/>
  <c r="T13" i="14"/>
  <c r="T20" i="14"/>
  <c r="T26" i="14"/>
  <c r="T43" i="14"/>
  <c r="P95" i="2" l="1"/>
  <c r="T16" i="14"/>
  <c r="T19" i="14" s="1"/>
  <c r="T25" i="14" s="1"/>
  <c r="T30" i="14" s="1" a="1"/>
  <c r="T30" i="14" s="1"/>
  <c r="T33" i="14" s="1"/>
  <c r="T37" i="14" s="1"/>
  <c r="T58" i="14" s="1"/>
  <c r="K77" i="13"/>
  <c r="J77" i="13"/>
  <c r="I77" i="13"/>
  <c r="T39" i="14" l="1"/>
  <c r="T41" i="14" s="1"/>
  <c r="T42" i="14" s="1"/>
  <c r="S75" i="14"/>
  <c r="AN66" i="3" l="1"/>
  <c r="AN67" i="3"/>
  <c r="AN68" i="3"/>
  <c r="AN69" i="3"/>
  <c r="AN70" i="3"/>
  <c r="AN71" i="3"/>
  <c r="AN72" i="3"/>
  <c r="AN73" i="3"/>
  <c r="AN74" i="3"/>
  <c r="AN75" i="3"/>
  <c r="AN76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41" i="3"/>
  <c r="AN43" i="3"/>
  <c r="AN32" i="3"/>
  <c r="AN33" i="3"/>
  <c r="AN34" i="3"/>
  <c r="AN35" i="3"/>
  <c r="AN36" i="3"/>
  <c r="AN37" i="3"/>
  <c r="AN38" i="3"/>
  <c r="AN39" i="3"/>
  <c r="AN13" i="3"/>
  <c r="AN14" i="3"/>
  <c r="AN15" i="3"/>
  <c r="AN16" i="3"/>
  <c r="AN17" i="3"/>
  <c r="AN18" i="3"/>
  <c r="AN19" i="3"/>
  <c r="AN21" i="3"/>
  <c r="AN22" i="3"/>
  <c r="AN23" i="3"/>
  <c r="AN24" i="3"/>
  <c r="AN25" i="3"/>
  <c r="AN26" i="3"/>
  <c r="AN27" i="3"/>
  <c r="AN29" i="3"/>
  <c r="AN30" i="3"/>
  <c r="AN11" i="3"/>
  <c r="AE94" i="2"/>
  <c r="AE93" i="2"/>
  <c r="AE92" i="2"/>
  <c r="AE91" i="2"/>
  <c r="AE90" i="2"/>
  <c r="AE89" i="2"/>
  <c r="AE87" i="2"/>
  <c r="AE86" i="2"/>
  <c r="AE85" i="2"/>
  <c r="AE84" i="2"/>
  <c r="AE83" i="2"/>
  <c r="AE81" i="2"/>
  <c r="AE80" i="2"/>
  <c r="AE77" i="2"/>
  <c r="AE76" i="2"/>
  <c r="AE75" i="2"/>
  <c r="AE74" i="2"/>
  <c r="AE73" i="2"/>
  <c r="AE72" i="2"/>
  <c r="AE71" i="2"/>
  <c r="AE69" i="2"/>
  <c r="AE68" i="2"/>
  <c r="AE64" i="2"/>
  <c r="AE63" i="2"/>
  <c r="AE62" i="2"/>
  <c r="AE61" i="2"/>
  <c r="AE59" i="2"/>
  <c r="AE58" i="2"/>
  <c r="AE57" i="2"/>
  <c r="AE56" i="2"/>
  <c r="AE53" i="2"/>
  <c r="AE49" i="2"/>
  <c r="AE48" i="2"/>
  <c r="AE47" i="2"/>
  <c r="AE46" i="2"/>
  <c r="AE45" i="2"/>
  <c r="AE44" i="2"/>
  <c r="AE42" i="2"/>
  <c r="AE41" i="2"/>
  <c r="AE39" i="2"/>
  <c r="AE38" i="2"/>
  <c r="AE36" i="2"/>
  <c r="AE35" i="2"/>
  <c r="AE34" i="2"/>
  <c r="AE33" i="2"/>
  <c r="AE31" i="2"/>
  <c r="AE30" i="2"/>
  <c r="AE28" i="2"/>
  <c r="AE27" i="2"/>
  <c r="AE26" i="2"/>
  <c r="AE25" i="2"/>
  <c r="AE23" i="2"/>
  <c r="AE22" i="2"/>
  <c r="AE20" i="2"/>
  <c r="AE19" i="2"/>
  <c r="AE17" i="2"/>
  <c r="AE16" i="2"/>
  <c r="AE15" i="2"/>
  <c r="AE14" i="2"/>
  <c r="AE13" i="2"/>
  <c r="AE12" i="2"/>
  <c r="AE11" i="2"/>
  <c r="O88" i="2"/>
  <c r="AE88" i="2" s="1"/>
  <c r="O82" i="2"/>
  <c r="AE82" i="2" s="1"/>
  <c r="O79" i="2"/>
  <c r="AE79" i="2" s="1"/>
  <c r="O70" i="2"/>
  <c r="AE70" i="2" s="1"/>
  <c r="O67" i="2"/>
  <c r="AE67" i="2" s="1"/>
  <c r="O60" i="2"/>
  <c r="AE60" i="2" s="1"/>
  <c r="O43" i="2"/>
  <c r="AE43" i="2" s="1"/>
  <c r="O40" i="2"/>
  <c r="AE40" i="2" s="1"/>
  <c r="O37" i="2"/>
  <c r="AE37" i="2" s="1"/>
  <c r="O32" i="2"/>
  <c r="AE32" i="2" s="1"/>
  <c r="O24" i="2"/>
  <c r="AE24" i="2" s="1"/>
  <c r="O21" i="2"/>
  <c r="AE21" i="2" s="1"/>
  <c r="O18" i="2"/>
  <c r="AE18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O10" i="2" l="1"/>
  <c r="AE10" i="2" s="1"/>
  <c r="J16" i="16"/>
  <c r="J15" i="16"/>
  <c r="K43" i="13"/>
  <c r="O78" i="2"/>
  <c r="AE78" i="2" s="1"/>
  <c r="O66" i="2"/>
  <c r="AE66" i="2" s="1"/>
  <c r="O52" i="2"/>
  <c r="O51" i="2" s="1"/>
  <c r="AE51" i="2" s="1"/>
  <c r="O29" i="2"/>
  <c r="AE29" i="2" s="1"/>
  <c r="S26" i="14"/>
  <c r="S20" i="14"/>
  <c r="S13" i="14"/>
  <c r="S10" i="14"/>
  <c r="S16" i="14" l="1"/>
  <c r="S19" i="14" s="1"/>
  <c r="S25" i="14" s="1"/>
  <c r="O65" i="2"/>
  <c r="AE65" i="2" s="1"/>
  <c r="AE52" i="2"/>
  <c r="O50" i="2"/>
  <c r="AE50" i="2" s="1"/>
  <c r="S39" i="14" l="1"/>
  <c r="S41" i="14" s="1"/>
  <c r="S42" i="14" s="1"/>
  <c r="S30" i="14" a="1"/>
  <c r="S30" i="14" s="1"/>
  <c r="S33" i="14" s="1"/>
  <c r="S37" i="14" s="1"/>
  <c r="S58" i="14" s="1"/>
  <c r="O95" i="2"/>
  <c r="AE95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N10" i="14"/>
  <c r="N16" i="14" s="1"/>
  <c r="N19" i="14" s="1"/>
  <c r="M10" i="14"/>
  <c r="L10" i="14"/>
  <c r="K10" i="14"/>
  <c r="K16" i="14" s="1"/>
  <c r="K19" i="14" s="1"/>
  <c r="K25" i="14" s="1"/>
  <c r="J10" i="14"/>
  <c r="I10" i="14"/>
  <c r="H10" i="14"/>
  <c r="O25" i="14" l="1"/>
  <c r="J16" i="14"/>
  <c r="J19" i="14" s="1"/>
  <c r="I16" i="14"/>
  <c r="I19" i="14" s="1"/>
  <c r="M16" i="14"/>
  <c r="M19" i="14" s="1"/>
  <c r="J25" i="14"/>
  <c r="J39" i="14" s="1"/>
  <c r="J41" i="14" s="1"/>
  <c r="J42" i="14" s="1"/>
  <c r="N25" i="14"/>
  <c r="N39" i="14" s="1"/>
  <c r="N41" i="14" s="1"/>
  <c r="N42" i="14" s="1"/>
  <c r="H16" i="14"/>
  <c r="H19" i="14" s="1"/>
  <c r="H25" i="14" s="1"/>
  <c r="H30" i="14" s="1" a="1"/>
  <c r="H30" i="14" s="1"/>
  <c r="H33" i="14" s="1"/>
  <c r="H37" i="14" s="1"/>
  <c r="H58" i="14" s="1"/>
  <c r="L16" i="14"/>
  <c r="L19" i="14" s="1"/>
  <c r="L25" i="14" s="1"/>
  <c r="L30" i="14" s="1" a="1"/>
  <c r="L30" i="14" s="1"/>
  <c r="L33" i="14" s="1"/>
  <c r="L37" i="14" s="1"/>
  <c r="L58" i="14" s="1"/>
  <c r="R16" i="14"/>
  <c r="R19" i="14" s="1"/>
  <c r="R25" i="14" s="1"/>
  <c r="R39" i="14" s="1"/>
  <c r="R41" i="14" s="1"/>
  <c r="R42" i="14" s="1"/>
  <c r="Q16" i="14"/>
  <c r="Q19" i="14" s="1"/>
  <c r="Q25" i="14" s="1"/>
  <c r="Q39" i="14" s="1"/>
  <c r="Q41" i="14" s="1"/>
  <c r="Q42" i="14" s="1"/>
  <c r="P16" i="14"/>
  <c r="P19" i="14" s="1"/>
  <c r="P25" i="14" s="1"/>
  <c r="P39" i="14" s="1"/>
  <c r="P41" i="14" s="1"/>
  <c r="P42" i="14" s="1"/>
  <c r="I25" i="14"/>
  <c r="M25" i="14"/>
  <c r="M30" i="14" s="1" a="1"/>
  <c r="M30" i="14" s="1"/>
  <c r="M33" i="14" s="1"/>
  <c r="M37" i="14" s="1"/>
  <c r="M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O30" i="14" a="1"/>
  <c r="O30" i="14" s="1"/>
  <c r="O33" i="14" s="1"/>
  <c r="O37" i="14" s="1"/>
  <c r="O58" i="14" s="1"/>
  <c r="O39" i="14"/>
  <c r="O41" i="14" s="1"/>
  <c r="O42" i="14" s="1"/>
  <c r="I30" i="14" a="1"/>
  <c r="I30" i="14" s="1"/>
  <c r="I33" i="14" s="1"/>
  <c r="I37" i="14" s="1"/>
  <c r="I58" i="14" s="1"/>
  <c r="I39" i="14"/>
  <c r="I41" i="14" s="1"/>
  <c r="I42" i="14" s="1"/>
  <c r="M39" i="14"/>
  <c r="M41" i="14" s="1"/>
  <c r="M42" i="14" s="1"/>
  <c r="J30" i="14" l="1" a="1"/>
  <c r="J30" i="14" s="1"/>
  <c r="J33" i="14" s="1"/>
  <c r="J37" i="14" s="1"/>
  <c r="J58" i="14" s="1"/>
  <c r="N30" i="14" a="1"/>
  <c r="N30" i="14" s="1"/>
  <c r="N33" i="14" s="1"/>
  <c r="N37" i="14" s="1"/>
  <c r="N58" i="14" s="1"/>
  <c r="R30" i="14" a="1"/>
  <c r="R30" i="14" s="1"/>
  <c r="R33" i="14" s="1"/>
  <c r="R37" i="14" s="1"/>
  <c r="R58" i="14" s="1"/>
  <c r="L39" i="14"/>
  <c r="L41" i="14" s="1"/>
  <c r="L42" i="14" s="1"/>
  <c r="P30" i="14" a="1"/>
  <c r="P30" i="14" s="1"/>
  <c r="P33" i="14" s="1"/>
  <c r="P37" i="14" s="1"/>
  <c r="P58" i="14" s="1"/>
  <c r="Q30" i="14" a="1"/>
  <c r="Q30" i="14" s="1"/>
  <c r="Q33" i="14" s="1"/>
  <c r="Q37" i="14" s="1"/>
  <c r="Q58" i="14" s="1"/>
  <c r="I56" i="13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16" i="16" s="1"/>
  <c r="I61" i="13"/>
  <c r="H16" i="16" s="1"/>
  <c r="J60" i="13"/>
  <c r="I60" i="13"/>
  <c r="H15" i="16" s="1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3" i="13" l="1"/>
  <c r="I15" i="16"/>
  <c r="I13" i="13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J48" i="13"/>
  <c r="K62" i="13"/>
  <c r="J59" i="13"/>
  <c r="K59" i="13"/>
  <c r="K48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5" i="13" s="1"/>
  <c r="I11" i="16" s="1"/>
  <c r="I25" i="13"/>
  <c r="I30" i="13" s="1" a="1"/>
  <c r="I30" i="13" s="1"/>
  <c r="I43" i="1"/>
  <c r="J43" i="1"/>
  <c r="K43" i="1"/>
  <c r="L43" i="1"/>
  <c r="M43" i="1"/>
  <c r="N43" i="1"/>
  <c r="O43" i="1"/>
  <c r="P43" i="1"/>
  <c r="Q43" i="1"/>
  <c r="R43" i="1"/>
  <c r="H43" i="1"/>
  <c r="I33" i="13" l="1"/>
  <c r="I37" i="13" s="1"/>
  <c r="H13" i="16"/>
  <c r="K19" i="13"/>
  <c r="I39" i="13"/>
  <c r="I41" i="13" s="1"/>
  <c r="H11" i="16"/>
  <c r="J30" i="13" a="1"/>
  <c r="J30" i="13" s="1"/>
  <c r="J39" i="13"/>
  <c r="J41" i="13" s="1"/>
  <c r="E30" i="10"/>
  <c r="F30" i="10"/>
  <c r="G30" i="10"/>
  <c r="H30" i="10"/>
  <c r="I30" i="10"/>
  <c r="J30" i="10"/>
  <c r="K30" i="10"/>
  <c r="L30" i="10"/>
  <c r="M30" i="10"/>
  <c r="N30" i="10"/>
  <c r="D30" i="10"/>
  <c r="O30" i="10"/>
  <c r="J42" i="13" l="1"/>
  <c r="I12" i="16"/>
  <c r="K25" i="13"/>
  <c r="J33" i="13"/>
  <c r="J37" i="13" s="1"/>
  <c r="I13" i="16"/>
  <c r="I42" i="13"/>
  <c r="H12" i="16"/>
  <c r="I58" i="13"/>
  <c r="H14" i="16"/>
  <c r="M19" i="12"/>
  <c r="L19" i="12"/>
  <c r="K19" i="12"/>
  <c r="J19" i="12"/>
  <c r="I19" i="12"/>
  <c r="H19" i="12"/>
  <c r="G19" i="12"/>
  <c r="F19" i="12"/>
  <c r="E19" i="12"/>
  <c r="D19" i="12"/>
  <c r="N17" i="12"/>
  <c r="M17" i="12"/>
  <c r="L17" i="12"/>
  <c r="K17" i="12"/>
  <c r="J17" i="12"/>
  <c r="I17" i="12"/>
  <c r="H17" i="12"/>
  <c r="G17" i="12"/>
  <c r="F17" i="12"/>
  <c r="E17" i="12"/>
  <c r="D17" i="12"/>
  <c r="N16" i="12"/>
  <c r="M16" i="12"/>
  <c r="L16" i="12"/>
  <c r="K16" i="12"/>
  <c r="J16" i="12"/>
  <c r="I16" i="12"/>
  <c r="H16" i="12"/>
  <c r="G16" i="12"/>
  <c r="F16" i="12"/>
  <c r="E16" i="12"/>
  <c r="D16" i="12"/>
  <c r="K15" i="12"/>
  <c r="J15" i="12"/>
  <c r="I15" i="12"/>
  <c r="H15" i="12"/>
  <c r="G15" i="12"/>
  <c r="F15" i="12"/>
  <c r="E15" i="12"/>
  <c r="D15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19" i="11"/>
  <c r="L19" i="11"/>
  <c r="K19" i="11"/>
  <c r="J19" i="11"/>
  <c r="I19" i="11"/>
  <c r="H19" i="11"/>
  <c r="G19" i="11"/>
  <c r="F19" i="11"/>
  <c r="E19" i="11"/>
  <c r="D19" i="11"/>
  <c r="N17" i="11"/>
  <c r="M17" i="11"/>
  <c r="L17" i="11"/>
  <c r="K17" i="11"/>
  <c r="J17" i="11"/>
  <c r="I17" i="11"/>
  <c r="H17" i="11"/>
  <c r="G17" i="11"/>
  <c r="F17" i="11"/>
  <c r="E17" i="11"/>
  <c r="D17" i="11"/>
  <c r="N16" i="11"/>
  <c r="M16" i="11"/>
  <c r="L16" i="11"/>
  <c r="K16" i="11"/>
  <c r="J16" i="11"/>
  <c r="I16" i="11"/>
  <c r="H16" i="11"/>
  <c r="G16" i="11"/>
  <c r="F16" i="11"/>
  <c r="E16" i="11"/>
  <c r="D16" i="11"/>
  <c r="K15" i="11"/>
  <c r="J15" i="11"/>
  <c r="I15" i="11"/>
  <c r="H15" i="11"/>
  <c r="G15" i="11"/>
  <c r="F15" i="11"/>
  <c r="E15" i="11"/>
  <c r="D15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E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7" i="10"/>
  <c r="N16" i="10"/>
  <c r="N12" i="10"/>
  <c r="N9" i="10"/>
  <c r="N11" i="10" s="1"/>
  <c r="M19" i="10"/>
  <c r="AE19" i="10" s="1"/>
  <c r="M17" i="10"/>
  <c r="M16" i="10"/>
  <c r="M13" i="10"/>
  <c r="M12" i="10"/>
  <c r="M9" i="10"/>
  <c r="M11" i="10" s="1"/>
  <c r="L17" i="10"/>
  <c r="L16" i="10"/>
  <c r="AE16" i="10" s="1"/>
  <c r="L13" i="10"/>
  <c r="AE13" i="10" s="1"/>
  <c r="L12" i="10"/>
  <c r="L9" i="10"/>
  <c r="L11" i="10" s="1"/>
  <c r="K19" i="10"/>
  <c r="K17" i="10"/>
  <c r="K16" i="10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AD17" i="10" s="1"/>
  <c r="H16" i="10"/>
  <c r="H15" i="10"/>
  <c r="AD15" i="10" s="1"/>
  <c r="H13" i="10"/>
  <c r="AD13" i="10" s="1"/>
  <c r="H12" i="10"/>
  <c r="H10" i="10"/>
  <c r="H9" i="10"/>
  <c r="AE15" i="10"/>
  <c r="AE10" i="10"/>
  <c r="O11" i="10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9" i="10"/>
  <c r="E19" i="10"/>
  <c r="E17" i="10"/>
  <c r="E16" i="10"/>
  <c r="E15" i="10"/>
  <c r="E13" i="10"/>
  <c r="E12" i="10"/>
  <c r="E10" i="10"/>
  <c r="E9" i="10"/>
  <c r="D19" i="10"/>
  <c r="AC19" i="10" s="1"/>
  <c r="D17" i="10"/>
  <c r="AC17" i="10" s="1"/>
  <c r="D16" i="10"/>
  <c r="AC16" i="10" s="1"/>
  <c r="D15" i="10"/>
  <c r="AC15" i="10" s="1"/>
  <c r="D13" i="10"/>
  <c r="AC13" i="10" s="1"/>
  <c r="D12" i="10"/>
  <c r="AC12" i="10" s="1"/>
  <c r="D10" i="10"/>
  <c r="AC10" i="10" s="1"/>
  <c r="D9" i="10"/>
  <c r="AC9" i="10" s="1"/>
  <c r="AE17" i="11" l="1"/>
  <c r="AE12" i="10"/>
  <c r="D11" i="12"/>
  <c r="AE17" i="10"/>
  <c r="K11" i="12"/>
  <c r="H11" i="11"/>
  <c r="H14" i="11" s="1"/>
  <c r="H18" i="11" s="1"/>
  <c r="H20" i="11" s="1"/>
  <c r="AE16" i="11"/>
  <c r="AE16" i="12"/>
  <c r="AE12" i="12"/>
  <c r="AE17" i="12"/>
  <c r="AE9" i="10"/>
  <c r="AE11" i="10" s="1"/>
  <c r="AD16" i="10"/>
  <c r="O14" i="11"/>
  <c r="O14" i="12"/>
  <c r="O14" i="10"/>
  <c r="M14" i="10"/>
  <c r="J11" i="12"/>
  <c r="J14" i="12" s="1"/>
  <c r="J18" i="12" s="1"/>
  <c r="J20" i="12" s="1"/>
  <c r="N11" i="12"/>
  <c r="AC12" i="12"/>
  <c r="AD12" i="12"/>
  <c r="AC13" i="12"/>
  <c r="AC15" i="12"/>
  <c r="AD15" i="12"/>
  <c r="AE15" i="12"/>
  <c r="AC16" i="12"/>
  <c r="AC17" i="12"/>
  <c r="AD17" i="12"/>
  <c r="AC19" i="12"/>
  <c r="AD19" i="12"/>
  <c r="AE19" i="12"/>
  <c r="K14" i="12"/>
  <c r="K18" i="12" s="1"/>
  <c r="K20" i="12" s="1"/>
  <c r="AE10" i="12"/>
  <c r="F11" i="12"/>
  <c r="F14" i="12" s="1"/>
  <c r="F18" i="12" s="1"/>
  <c r="F20" i="12" s="1"/>
  <c r="AC10" i="12"/>
  <c r="H11" i="12"/>
  <c r="AE9" i="12"/>
  <c r="D11" i="11"/>
  <c r="D14" i="11" s="1"/>
  <c r="D18" i="11" s="1"/>
  <c r="D20" i="11" s="1"/>
  <c r="F11" i="11"/>
  <c r="F14" i="11" s="1"/>
  <c r="F18" i="11" s="1"/>
  <c r="F20" i="11" s="1"/>
  <c r="G11" i="11"/>
  <c r="G14" i="11" s="1"/>
  <c r="G18" i="11" s="1"/>
  <c r="G20" i="11" s="1"/>
  <c r="K11" i="11"/>
  <c r="K14" i="11" s="1"/>
  <c r="K18" i="11" s="1"/>
  <c r="K20" i="11" s="1"/>
  <c r="AC12" i="11"/>
  <c r="AE12" i="11"/>
  <c r="AC19" i="11"/>
  <c r="F11" i="10"/>
  <c r="F14" i="10" s="1"/>
  <c r="F18" i="10" s="1"/>
  <c r="F20" i="10" s="1"/>
  <c r="K30" i="13" a="1"/>
  <c r="K30" i="13" s="1"/>
  <c r="K39" i="13"/>
  <c r="J11" i="16"/>
  <c r="J58" i="13"/>
  <c r="I14" i="16"/>
  <c r="AC9" i="12"/>
  <c r="G11" i="12"/>
  <c r="G14" i="12" s="1"/>
  <c r="G18" i="12" s="1"/>
  <c r="G20" i="12" s="1"/>
  <c r="AC15" i="11"/>
  <c r="E11" i="10"/>
  <c r="E14" i="10" s="1"/>
  <c r="E18" i="10" s="1"/>
  <c r="E20" i="10" s="1"/>
  <c r="AD9" i="12"/>
  <c r="H14" i="12"/>
  <c r="H18" i="12" s="1"/>
  <c r="H20" i="12" s="1"/>
  <c r="D14" i="12"/>
  <c r="D18" i="12" s="1"/>
  <c r="D20" i="12" s="1"/>
  <c r="AC9" i="11"/>
  <c r="AD9" i="11"/>
  <c r="AE9" i="11"/>
  <c r="AE11" i="11" s="1"/>
  <c r="AC10" i="11"/>
  <c r="J11" i="11"/>
  <c r="J14" i="11" s="1"/>
  <c r="J18" i="11" s="1"/>
  <c r="J20" i="11" s="1"/>
  <c r="N11" i="11"/>
  <c r="AD12" i="11"/>
  <c r="AC13" i="11"/>
  <c r="AD15" i="11"/>
  <c r="AE15" i="11"/>
  <c r="AC16" i="11"/>
  <c r="AC17" i="11"/>
  <c r="AD17" i="11"/>
  <c r="AD19" i="11"/>
  <c r="AE19" i="11"/>
  <c r="G11" i="10"/>
  <c r="G14" i="10" s="1"/>
  <c r="G18" i="10" s="1"/>
  <c r="G20" i="10" s="1"/>
  <c r="AD19" i="10"/>
  <c r="N14" i="10"/>
  <c r="AD12" i="10"/>
  <c r="L14" i="10"/>
  <c r="I11" i="10"/>
  <c r="I14" i="10" s="1"/>
  <c r="I18" i="10" s="1"/>
  <c r="I20" i="10" s="1"/>
  <c r="K11" i="10"/>
  <c r="K14" i="10" s="1"/>
  <c r="K18" i="10" s="1"/>
  <c r="K20" i="10" s="1"/>
  <c r="AC11" i="12"/>
  <c r="AD13" i="12"/>
  <c r="AE13" i="12"/>
  <c r="AD16" i="12"/>
  <c r="E11" i="12"/>
  <c r="E14" i="12" s="1"/>
  <c r="E18" i="12" s="1"/>
  <c r="E20" i="12" s="1"/>
  <c r="I11" i="12"/>
  <c r="I14" i="12" s="1"/>
  <c r="I18" i="12" s="1"/>
  <c r="I20" i="12" s="1"/>
  <c r="M11" i="12"/>
  <c r="AD10" i="12"/>
  <c r="L11" i="12"/>
  <c r="AD16" i="11"/>
  <c r="AD13" i="11"/>
  <c r="AE13" i="11"/>
  <c r="E11" i="11"/>
  <c r="E14" i="11" s="1"/>
  <c r="E18" i="11" s="1"/>
  <c r="E20" i="11" s="1"/>
  <c r="I11" i="11"/>
  <c r="I14" i="11" s="1"/>
  <c r="I18" i="11" s="1"/>
  <c r="I20" i="11" s="1"/>
  <c r="M11" i="11"/>
  <c r="AD10" i="11"/>
  <c r="L11" i="11"/>
  <c r="AD10" i="10"/>
  <c r="H11" i="10"/>
  <c r="H14" i="10" s="1"/>
  <c r="H18" i="10" s="1"/>
  <c r="H20" i="10" s="1"/>
  <c r="AC11" i="10"/>
  <c r="AC14" i="10" s="1"/>
  <c r="J11" i="10"/>
  <c r="J14" i="10" s="1"/>
  <c r="J18" i="10" s="1"/>
  <c r="J20" i="10" s="1"/>
  <c r="D11" i="10"/>
  <c r="K75" i="1"/>
  <c r="J75" i="1"/>
  <c r="I75" i="1"/>
  <c r="H75" i="1"/>
  <c r="L14" i="11" l="1"/>
  <c r="AE11" i="12"/>
  <c r="L14" i="12"/>
  <c r="AE14" i="10"/>
  <c r="AE18" i="10" s="1"/>
  <c r="L18" i="10"/>
  <c r="O18" i="11"/>
  <c r="O18" i="12"/>
  <c r="O18" i="10"/>
  <c r="N14" i="11"/>
  <c r="N14" i="12"/>
  <c r="N18" i="10"/>
  <c r="M14" i="11"/>
  <c r="M14" i="12"/>
  <c r="M18" i="10"/>
  <c r="AC11" i="11"/>
  <c r="AC14" i="11" s="1"/>
  <c r="K33" i="13"/>
  <c r="J13" i="16"/>
  <c r="K41" i="13"/>
  <c r="AE14" i="12"/>
  <c r="AC14" i="12"/>
  <c r="AD11" i="12"/>
  <c r="AD11" i="11"/>
  <c r="AD14" i="11" s="1"/>
  <c r="AE14" i="11"/>
  <c r="AC18" i="10"/>
  <c r="AD9" i="10"/>
  <c r="AD11" i="10" s="1"/>
  <c r="AD14" i="10" s="1"/>
  <c r="D14" i="10"/>
  <c r="D18" i="10" s="1"/>
  <c r="D20" i="10" s="1"/>
  <c r="P75" i="1"/>
  <c r="L75" i="1"/>
  <c r="O75" i="1"/>
  <c r="R75" i="1"/>
  <c r="N75" i="1"/>
  <c r="L18" i="11" l="1"/>
  <c r="L18" i="12"/>
  <c r="L20" i="10"/>
  <c r="O20" i="11"/>
  <c r="O20" i="12"/>
  <c r="O20" i="10"/>
  <c r="N18" i="11"/>
  <c r="N18" i="12"/>
  <c r="N20" i="10"/>
  <c r="M18" i="11"/>
  <c r="M18" i="12"/>
  <c r="M20" i="10"/>
  <c r="K42" i="13"/>
  <c r="J12" i="16"/>
  <c r="K37" i="13"/>
  <c r="AD14" i="12"/>
  <c r="AC18" i="12"/>
  <c r="AE18" i="12"/>
  <c r="AE18" i="11"/>
  <c r="AC18" i="11"/>
  <c r="AD18" i="11"/>
  <c r="AC20" i="10"/>
  <c r="AD18" i="10"/>
  <c r="AE20" i="10"/>
  <c r="Q75" i="1"/>
  <c r="M75" i="1"/>
  <c r="L20" i="11" l="1"/>
  <c r="L20" i="12"/>
  <c r="N20" i="11"/>
  <c r="N20" i="12"/>
  <c r="M20" i="11"/>
  <c r="M20" i="12"/>
  <c r="K58" i="13"/>
  <c r="J14" i="16"/>
  <c r="AE20" i="12"/>
  <c r="AC20" i="12"/>
  <c r="AD18" i="12"/>
  <c r="AD20" i="11"/>
  <c r="AC20" i="11"/>
  <c r="AE20" i="11"/>
  <c r="AD20" i="10"/>
  <c r="AD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M66" i="3" l="1"/>
  <c r="AM67" i="3"/>
  <c r="AM68" i="3"/>
  <c r="AM69" i="3"/>
  <c r="AM70" i="3"/>
  <c r="AM71" i="3"/>
  <c r="AM72" i="3"/>
  <c r="AM73" i="3"/>
  <c r="AM74" i="3"/>
  <c r="AM75" i="3"/>
  <c r="AM76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41" i="3"/>
  <c r="AM43" i="3"/>
  <c r="AM32" i="3"/>
  <c r="AM33" i="3"/>
  <c r="AM34" i="3"/>
  <c r="AM35" i="3"/>
  <c r="AM36" i="3"/>
  <c r="AM37" i="3"/>
  <c r="AM38" i="3"/>
  <c r="AM39" i="3"/>
  <c r="AM13" i="3"/>
  <c r="AM14" i="3"/>
  <c r="AM15" i="3"/>
  <c r="AM16" i="3"/>
  <c r="AM17" i="3"/>
  <c r="AM18" i="3"/>
  <c r="AM19" i="3"/>
  <c r="AM21" i="3"/>
  <c r="AM22" i="3"/>
  <c r="AM23" i="3"/>
  <c r="AM24" i="3"/>
  <c r="AM25" i="3"/>
  <c r="AM26" i="3"/>
  <c r="AM27" i="3"/>
  <c r="AM29" i="3"/>
  <c r="AM30" i="3"/>
  <c r="AM11" i="3"/>
  <c r="AL76" i="3"/>
  <c r="AL75" i="3"/>
  <c r="AL74" i="3"/>
  <c r="AL73" i="3"/>
  <c r="AL72" i="3"/>
  <c r="AL71" i="3"/>
  <c r="AL70" i="3"/>
  <c r="AL69" i="3"/>
  <c r="AL68" i="3"/>
  <c r="AL67" i="3"/>
  <c r="AL66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L51" i="3"/>
  <c r="AL50" i="3"/>
  <c r="AL49" i="3"/>
  <c r="AL48" i="3"/>
  <c r="AL47" i="3"/>
  <c r="AL46" i="3"/>
  <c r="AL43" i="3"/>
  <c r="AL41" i="3"/>
  <c r="AL39" i="3"/>
  <c r="AL38" i="3"/>
  <c r="AL37" i="3"/>
  <c r="AL36" i="3"/>
  <c r="AL35" i="3"/>
  <c r="AL34" i="3"/>
  <c r="AL33" i="3"/>
  <c r="AL32" i="3"/>
  <c r="AL30" i="3"/>
  <c r="AL29" i="3"/>
  <c r="AL27" i="3"/>
  <c r="AL26" i="3"/>
  <c r="AL25" i="3"/>
  <c r="AL24" i="3"/>
  <c r="AL23" i="3"/>
  <c r="AL22" i="3"/>
  <c r="AL21" i="3"/>
  <c r="AL19" i="3"/>
  <c r="AL18" i="3"/>
  <c r="AL17" i="3"/>
  <c r="AL16" i="3"/>
  <c r="AL15" i="3"/>
  <c r="AL14" i="3"/>
  <c r="AL13" i="3"/>
  <c r="AL11" i="3"/>
  <c r="AI66" i="3"/>
  <c r="AJ66" i="3"/>
  <c r="AI67" i="3"/>
  <c r="AJ67" i="3"/>
  <c r="AI68" i="3"/>
  <c r="AJ68" i="3"/>
  <c r="AI69" i="3"/>
  <c r="AJ69" i="3"/>
  <c r="AI70" i="3"/>
  <c r="AJ70" i="3"/>
  <c r="AI71" i="3"/>
  <c r="AJ71" i="3"/>
  <c r="AI72" i="3"/>
  <c r="AJ72" i="3"/>
  <c r="AI73" i="3"/>
  <c r="AJ73" i="3"/>
  <c r="AI74" i="3"/>
  <c r="AJ74" i="3"/>
  <c r="AI75" i="3"/>
  <c r="AJ75" i="3"/>
  <c r="AI76" i="3"/>
  <c r="AJ76" i="3"/>
  <c r="AI46" i="3"/>
  <c r="AJ46" i="3"/>
  <c r="AI47" i="3"/>
  <c r="AJ47" i="3"/>
  <c r="AI48" i="3"/>
  <c r="AJ48" i="3"/>
  <c r="AI49" i="3"/>
  <c r="AJ49" i="3"/>
  <c r="AI50" i="3"/>
  <c r="AJ50" i="3"/>
  <c r="AI51" i="3"/>
  <c r="AJ51" i="3"/>
  <c r="AI52" i="3"/>
  <c r="AJ52" i="3"/>
  <c r="AI53" i="3"/>
  <c r="AJ53" i="3"/>
  <c r="AI54" i="3"/>
  <c r="AJ54" i="3"/>
  <c r="AI55" i="3"/>
  <c r="AJ55" i="3"/>
  <c r="AI56" i="3"/>
  <c r="AJ56" i="3"/>
  <c r="AI57" i="3"/>
  <c r="AJ57" i="3"/>
  <c r="AI58" i="3"/>
  <c r="AJ58" i="3"/>
  <c r="AI59" i="3"/>
  <c r="AJ59" i="3"/>
  <c r="AI60" i="3"/>
  <c r="AJ60" i="3"/>
  <c r="AI61" i="3"/>
  <c r="AJ61" i="3"/>
  <c r="AI62" i="3"/>
  <c r="AJ62" i="3"/>
  <c r="AI63" i="3"/>
  <c r="AJ63" i="3"/>
  <c r="AI41" i="3"/>
  <c r="AJ41" i="3"/>
  <c r="AI43" i="3"/>
  <c r="AJ43" i="3"/>
  <c r="AI32" i="3"/>
  <c r="AJ32" i="3"/>
  <c r="AI33" i="3"/>
  <c r="AJ33" i="3"/>
  <c r="AI34" i="3"/>
  <c r="AJ34" i="3"/>
  <c r="AI35" i="3"/>
  <c r="AJ35" i="3"/>
  <c r="AI36" i="3"/>
  <c r="AJ36" i="3"/>
  <c r="AI37" i="3"/>
  <c r="AJ37" i="3"/>
  <c r="AI38" i="3"/>
  <c r="AJ38" i="3"/>
  <c r="AI39" i="3"/>
  <c r="AJ39" i="3"/>
  <c r="AI13" i="3"/>
  <c r="AJ13" i="3"/>
  <c r="AI14" i="3"/>
  <c r="AJ14" i="3"/>
  <c r="AI15" i="3"/>
  <c r="AJ15" i="3"/>
  <c r="AI16" i="3"/>
  <c r="AJ16" i="3"/>
  <c r="AI17" i="3"/>
  <c r="AJ17" i="3"/>
  <c r="AI18" i="3"/>
  <c r="AJ18" i="3"/>
  <c r="AI19" i="3"/>
  <c r="AJ19" i="3"/>
  <c r="AI21" i="3"/>
  <c r="AJ21" i="3"/>
  <c r="AI22" i="3"/>
  <c r="AJ22" i="3"/>
  <c r="AI23" i="3"/>
  <c r="AJ23" i="3"/>
  <c r="AI24" i="3"/>
  <c r="AJ24" i="3"/>
  <c r="AI25" i="3"/>
  <c r="AJ25" i="3"/>
  <c r="AI26" i="3"/>
  <c r="AJ26" i="3"/>
  <c r="AI27" i="3"/>
  <c r="AJ27" i="3"/>
  <c r="AI29" i="3"/>
  <c r="AJ29" i="3"/>
  <c r="AI30" i="3"/>
  <c r="AJ30" i="3"/>
  <c r="AI11" i="3"/>
  <c r="AJ11" i="3"/>
  <c r="AH76" i="3"/>
  <c r="AH75" i="3"/>
  <c r="AH74" i="3"/>
  <c r="AH73" i="3"/>
  <c r="AH72" i="3"/>
  <c r="AH71" i="3"/>
  <c r="AH70" i="3"/>
  <c r="AH69" i="3"/>
  <c r="AH68" i="3"/>
  <c r="AH67" i="3"/>
  <c r="AH66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3" i="3"/>
  <c r="AH41" i="3"/>
  <c r="AH39" i="3"/>
  <c r="AH38" i="3"/>
  <c r="AH37" i="3"/>
  <c r="AH36" i="3"/>
  <c r="AH35" i="3"/>
  <c r="AH34" i="3"/>
  <c r="AH33" i="3"/>
  <c r="AH32" i="3"/>
  <c r="AH30" i="3"/>
  <c r="AH29" i="3"/>
  <c r="AH27" i="3"/>
  <c r="AH26" i="3"/>
  <c r="AH25" i="3"/>
  <c r="AH24" i="3"/>
  <c r="AH23" i="3"/>
  <c r="AH22" i="3"/>
  <c r="AH21" i="3"/>
  <c r="AH19" i="3"/>
  <c r="AH18" i="3"/>
  <c r="AH17" i="3"/>
  <c r="AH16" i="3"/>
  <c r="AH15" i="3"/>
  <c r="AH14" i="3"/>
  <c r="AH13" i="3"/>
  <c r="AH11" i="3"/>
  <c r="AE66" i="3"/>
  <c r="AF66" i="3"/>
  <c r="AE67" i="3"/>
  <c r="AF67" i="3"/>
  <c r="AE68" i="3"/>
  <c r="AF68" i="3"/>
  <c r="AE69" i="3"/>
  <c r="AF69" i="3"/>
  <c r="AE70" i="3"/>
  <c r="AF70" i="3"/>
  <c r="AE71" i="3"/>
  <c r="AF71" i="3"/>
  <c r="AE72" i="3"/>
  <c r="AF72" i="3"/>
  <c r="AE73" i="3"/>
  <c r="AF73" i="3"/>
  <c r="AE74" i="3"/>
  <c r="AF74" i="3"/>
  <c r="AE75" i="3"/>
  <c r="AF75" i="3"/>
  <c r="AE76" i="3"/>
  <c r="AF76" i="3"/>
  <c r="AE46" i="3"/>
  <c r="AF46" i="3"/>
  <c r="AE47" i="3"/>
  <c r="AF47" i="3"/>
  <c r="AE48" i="3"/>
  <c r="AF48" i="3"/>
  <c r="AE49" i="3"/>
  <c r="AF49" i="3"/>
  <c r="AE50" i="3"/>
  <c r="AF50" i="3"/>
  <c r="AE51" i="3"/>
  <c r="AF51" i="3"/>
  <c r="AE52" i="3"/>
  <c r="AF52" i="3"/>
  <c r="AE53" i="3"/>
  <c r="AF53" i="3"/>
  <c r="AE54" i="3"/>
  <c r="AF54" i="3"/>
  <c r="AE55" i="3"/>
  <c r="AF55" i="3"/>
  <c r="AE56" i="3"/>
  <c r="AF56" i="3"/>
  <c r="AE57" i="3"/>
  <c r="AF57" i="3"/>
  <c r="AE58" i="3"/>
  <c r="AF58" i="3"/>
  <c r="AE59" i="3"/>
  <c r="AF59" i="3"/>
  <c r="AE60" i="3"/>
  <c r="AF60" i="3"/>
  <c r="AE61" i="3"/>
  <c r="AF61" i="3"/>
  <c r="AE62" i="3"/>
  <c r="AF62" i="3"/>
  <c r="AE63" i="3"/>
  <c r="AF63" i="3"/>
  <c r="AE41" i="3"/>
  <c r="AF41" i="3"/>
  <c r="AE43" i="3"/>
  <c r="AF43" i="3"/>
  <c r="AE32" i="3"/>
  <c r="AF32" i="3"/>
  <c r="AE33" i="3"/>
  <c r="AF33" i="3"/>
  <c r="AE34" i="3"/>
  <c r="AF34" i="3"/>
  <c r="AE35" i="3"/>
  <c r="AF35" i="3"/>
  <c r="AE36" i="3"/>
  <c r="AF36" i="3"/>
  <c r="AE37" i="3"/>
  <c r="AF37" i="3"/>
  <c r="AE38" i="3"/>
  <c r="AF38" i="3"/>
  <c r="AE39" i="3"/>
  <c r="AF39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9" i="3"/>
  <c r="AF29" i="3"/>
  <c r="AE30" i="3"/>
  <c r="AF30" i="3"/>
  <c r="AE11" i="3"/>
  <c r="AF11" i="3"/>
  <c r="AD76" i="3"/>
  <c r="AD75" i="3"/>
  <c r="AD74" i="3"/>
  <c r="AD73" i="3"/>
  <c r="AD72" i="3"/>
  <c r="AD71" i="3"/>
  <c r="AD70" i="3"/>
  <c r="AD69" i="3"/>
  <c r="AD68" i="3"/>
  <c r="AD67" i="3"/>
  <c r="AD66" i="3"/>
  <c r="AD63" i="3"/>
  <c r="AD62" i="3"/>
  <c r="AD61" i="3"/>
  <c r="AD60" i="3"/>
  <c r="AD59" i="3"/>
  <c r="AD58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3" i="3"/>
  <c r="AD41" i="3"/>
  <c r="AD39" i="3"/>
  <c r="AD38" i="3"/>
  <c r="AD37" i="3"/>
  <c r="AD36" i="3"/>
  <c r="AD35" i="3"/>
  <c r="AD34" i="3"/>
  <c r="AD33" i="3"/>
  <c r="AD32" i="3"/>
  <c r="AD30" i="3"/>
  <c r="AD29" i="3"/>
  <c r="AD27" i="3"/>
  <c r="AD26" i="3"/>
  <c r="AD25" i="3"/>
  <c r="AD24" i="3"/>
  <c r="AD23" i="3"/>
  <c r="AD22" i="3"/>
  <c r="AD21" i="3"/>
  <c r="AD19" i="3"/>
  <c r="AD18" i="3"/>
  <c r="AD17" i="3"/>
  <c r="AD16" i="3"/>
  <c r="AD15" i="3"/>
  <c r="AD14" i="3"/>
  <c r="AD13" i="3"/>
  <c r="AD11" i="3"/>
  <c r="AN77" i="3"/>
  <c r="AK77" i="3"/>
  <c r="AG77" i="3"/>
  <c r="AC77" i="3"/>
  <c r="AN64" i="3"/>
  <c r="AK64" i="3"/>
  <c r="AG64" i="3"/>
  <c r="AC64" i="3"/>
  <c r="AN12" i="3"/>
  <c r="AN31" i="3" s="1"/>
  <c r="AN40" i="3" s="1"/>
  <c r="AN44" i="3" s="1"/>
  <c r="AK12" i="3"/>
  <c r="AK31" i="3" s="1"/>
  <c r="AK40" i="3" s="1"/>
  <c r="AK44" i="3" s="1"/>
  <c r="AG12" i="3"/>
  <c r="AG31" i="3" s="1"/>
  <c r="AG40" i="3" s="1"/>
  <c r="AG44" i="3" s="1"/>
  <c r="AC12" i="3"/>
  <c r="AC31" i="3" s="1"/>
  <c r="AC40" i="3" s="1"/>
  <c r="AC44" i="3" s="1"/>
  <c r="AE12" i="3" l="1"/>
  <c r="AE31" i="3" s="1"/>
  <c r="AE40" i="3" s="1"/>
  <c r="AE44" i="3" s="1"/>
  <c r="AD64" i="3"/>
  <c r="AD77" i="3"/>
  <c r="AJ77" i="3"/>
  <c r="AE64" i="3"/>
  <c r="AE77" i="3"/>
  <c r="AJ64" i="3"/>
  <c r="AK78" i="3"/>
  <c r="AH77" i="3"/>
  <c r="AF12" i="3"/>
  <c r="AF31" i="3" s="1"/>
  <c r="AF40" i="3" s="1"/>
  <c r="AF44" i="3" s="1"/>
  <c r="AI12" i="3"/>
  <c r="AI31" i="3" s="1"/>
  <c r="AI40" i="3" s="1"/>
  <c r="AI44" i="3" s="1"/>
  <c r="AM64" i="3"/>
  <c r="AF77" i="3"/>
  <c r="AG78" i="3"/>
  <c r="AF64" i="3"/>
  <c r="AI77" i="3"/>
  <c r="AL12" i="3"/>
  <c r="AL31" i="3" s="1"/>
  <c r="AL40" i="3" s="1"/>
  <c r="AL44" i="3" s="1"/>
  <c r="AL64" i="3"/>
  <c r="AC78" i="3"/>
  <c r="AC82" i="3" s="1"/>
  <c r="AD80" i="3" s="1"/>
  <c r="AD12" i="3"/>
  <c r="AD31" i="3" s="1"/>
  <c r="AD40" i="3" s="1"/>
  <c r="AD44" i="3" s="1"/>
  <c r="AH12" i="3"/>
  <c r="AH31" i="3" s="1"/>
  <c r="AH40" i="3" s="1"/>
  <c r="AH44" i="3" s="1"/>
  <c r="AI64" i="3"/>
  <c r="AM12" i="3"/>
  <c r="AM31" i="3" s="1"/>
  <c r="AM40" i="3" s="1"/>
  <c r="AM44" i="3" s="1"/>
  <c r="AN78" i="3"/>
  <c r="AH64" i="3"/>
  <c r="AJ12" i="3"/>
  <c r="AJ31" i="3" s="1"/>
  <c r="AJ40" i="3" s="1"/>
  <c r="AJ44" i="3" s="1"/>
  <c r="AL77" i="3"/>
  <c r="AM77" i="3"/>
  <c r="AD78" i="3" l="1"/>
  <c r="AD82" i="3" s="1"/>
  <c r="AE80" i="3" s="1"/>
  <c r="AJ78" i="3"/>
  <c r="AE78" i="3"/>
  <c r="AH78" i="3"/>
  <c r="AI78" i="3"/>
  <c r="AL78" i="3"/>
  <c r="AM78" i="3"/>
  <c r="AF78" i="3"/>
  <c r="AE82" i="3" l="1"/>
  <c r="AF80" i="3" s="1"/>
  <c r="AF82" i="3" s="1"/>
  <c r="AG80" i="3" s="1"/>
  <c r="AG82" i="3" s="1"/>
  <c r="AH80" i="3" s="1"/>
  <c r="AH82" i="3" s="1"/>
  <c r="AI80" i="3" s="1"/>
  <c r="AI82" i="3" s="1"/>
  <c r="AJ80" i="3" s="1"/>
  <c r="AJ82" i="3" s="1"/>
  <c r="AK80" i="3" s="1"/>
  <c r="AK82" i="3" s="1"/>
  <c r="AL80" i="3" s="1"/>
  <c r="AL82" i="3" s="1"/>
  <c r="AM80" i="3" s="1"/>
  <c r="AM82" i="3" s="1"/>
  <c r="AN80" i="3" s="1"/>
  <c r="AN82" i="3" s="1"/>
  <c r="AO80" i="3" s="1"/>
  <c r="AO82" i="3" s="1"/>
  <c r="AP80" i="3" s="1"/>
  <c r="AP82" i="3" s="1"/>
  <c r="AQ80" i="3" s="1"/>
  <c r="AQ82" i="3" s="1"/>
  <c r="AR80" i="3" s="1"/>
  <c r="AR82" i="3" s="1"/>
  <c r="AS80" i="3" s="1"/>
  <c r="AS82" i="3" s="1"/>
  <c r="AT80" i="3" s="1"/>
  <c r="AT82" i="3" s="1"/>
  <c r="AU80" i="3" s="1"/>
  <c r="AU82" i="3" s="1"/>
  <c r="AV80" i="3" s="1"/>
  <c r="AV82" i="3" s="1"/>
  <c r="AW80" i="3" s="1"/>
  <c r="AW82" i="3" s="1"/>
  <c r="AX80" i="3" s="1"/>
  <c r="AX82" i="3" s="1"/>
  <c r="AY80" i="3" s="1"/>
  <c r="AY82" i="3" s="1"/>
  <c r="D77" i="3"/>
  <c r="E77" i="3"/>
  <c r="F77" i="3"/>
  <c r="G77" i="3"/>
  <c r="H22" i="16" s="1"/>
  <c r="D64" i="3"/>
  <c r="E64" i="3"/>
  <c r="F64" i="3"/>
  <c r="G64" i="3"/>
  <c r="H21" i="16" s="1"/>
  <c r="D12" i="3"/>
  <c r="D31" i="3" s="1"/>
  <c r="D40" i="3" s="1"/>
  <c r="D44" i="3" s="1"/>
  <c r="E12" i="3"/>
  <c r="E31" i="3" s="1"/>
  <c r="E40" i="3" s="1"/>
  <c r="E44" i="3" s="1"/>
  <c r="F12" i="3"/>
  <c r="F31" i="3" s="1"/>
  <c r="F40" i="3" s="1"/>
  <c r="F44" i="3" s="1"/>
  <c r="G12" i="3"/>
  <c r="G31" i="3" s="1"/>
  <c r="G40" i="3" s="1"/>
  <c r="G44" i="3" s="1"/>
  <c r="D78" i="3" l="1"/>
  <c r="D82" i="3" s="1"/>
  <c r="AC84" i="3" s="1"/>
  <c r="G78" i="3"/>
  <c r="G82" i="3" s="1"/>
  <c r="AF84" i="3" s="1"/>
  <c r="H20" i="16"/>
  <c r="H23" i="16" s="1"/>
  <c r="F78" i="3"/>
  <c r="F82" i="3" s="1"/>
  <c r="AE84" i="3" s="1"/>
  <c r="E78" i="3"/>
  <c r="E82" i="3" s="1"/>
  <c r="AD84" i="3" s="1"/>
  <c r="K77" i="3"/>
  <c r="I22" i="16" s="1"/>
  <c r="L77" i="3"/>
  <c r="M77" i="3"/>
  <c r="N77" i="3"/>
  <c r="O77" i="3"/>
  <c r="J22" i="16" s="1"/>
  <c r="H77" i="3"/>
  <c r="I77" i="3"/>
  <c r="K64" i="3"/>
  <c r="I21" i="16" s="1"/>
  <c r="L64" i="3"/>
  <c r="M64" i="3"/>
  <c r="N64" i="3"/>
  <c r="O64" i="3"/>
  <c r="H64" i="3"/>
  <c r="I64" i="3"/>
  <c r="K12" i="3"/>
  <c r="K31" i="3" s="1"/>
  <c r="K40" i="3" s="1"/>
  <c r="K44" i="3" s="1"/>
  <c r="I20" i="16" s="1"/>
  <c r="L12" i="3"/>
  <c r="L31" i="3" s="1"/>
  <c r="L40" i="3" s="1"/>
  <c r="L44" i="3" s="1"/>
  <c r="M12" i="3"/>
  <c r="M31" i="3" s="1"/>
  <c r="M40" i="3" s="1"/>
  <c r="M44" i="3" s="1"/>
  <c r="N12" i="3"/>
  <c r="N31" i="3" s="1"/>
  <c r="N40" i="3" s="1"/>
  <c r="N44" i="3" s="1"/>
  <c r="O12" i="3"/>
  <c r="O31" i="3" s="1"/>
  <c r="O40" i="3" s="1"/>
  <c r="O44" i="3" s="1"/>
  <c r="J20" i="16" s="1"/>
  <c r="H12" i="3"/>
  <c r="H31" i="3" s="1"/>
  <c r="H40" i="3" s="1"/>
  <c r="H44" i="3" s="1"/>
  <c r="I12" i="3"/>
  <c r="I31" i="3" s="1"/>
  <c r="I40" i="3" s="1"/>
  <c r="I44" i="3" s="1"/>
  <c r="J77" i="3"/>
  <c r="J64" i="3"/>
  <c r="J12" i="3"/>
  <c r="J21" i="16" l="1"/>
  <c r="J23" i="16" s="1"/>
  <c r="I23" i="16"/>
  <c r="L78" i="3"/>
  <c r="L82" i="3" s="1"/>
  <c r="AK84" i="3" s="1"/>
  <c r="I78" i="3"/>
  <c r="I82" i="3" s="1"/>
  <c r="AH84" i="3" s="1"/>
  <c r="M78" i="3"/>
  <c r="M82" i="3" s="1"/>
  <c r="AL84" i="3" s="1"/>
  <c r="O78" i="3"/>
  <c r="N78" i="3"/>
  <c r="N82" i="3" s="1"/>
  <c r="AM84" i="3" s="1"/>
  <c r="K78" i="3"/>
  <c r="K82" i="3" s="1"/>
  <c r="AJ84" i="3" s="1"/>
  <c r="H78" i="3"/>
  <c r="H82" i="3" s="1"/>
  <c r="AG84" i="3" s="1"/>
  <c r="J31" i="3"/>
  <c r="J40" i="3" s="1"/>
  <c r="J44" i="3" s="1"/>
  <c r="J78" i="3" s="1"/>
  <c r="J82" i="3" s="1"/>
  <c r="AI84" i="3" s="1"/>
  <c r="O82" i="3" l="1"/>
  <c r="P80" i="3" s="1"/>
  <c r="P82" i="3" s="1"/>
  <c r="AD94" i="2"/>
  <c r="AC94" i="2"/>
  <c r="AD93" i="2"/>
  <c r="AC93" i="2"/>
  <c r="AD92" i="2"/>
  <c r="AC92" i="2"/>
  <c r="AD91" i="2"/>
  <c r="AC91" i="2"/>
  <c r="AD90" i="2"/>
  <c r="AC90" i="2"/>
  <c r="AD89" i="2"/>
  <c r="AC89" i="2"/>
  <c r="AD87" i="2"/>
  <c r="AC87" i="2"/>
  <c r="AD86" i="2"/>
  <c r="AC86" i="2"/>
  <c r="AD85" i="2"/>
  <c r="AC85" i="2"/>
  <c r="AD84" i="2"/>
  <c r="AC84" i="2"/>
  <c r="AD83" i="2"/>
  <c r="AC83" i="2"/>
  <c r="AD81" i="2"/>
  <c r="AC81" i="2"/>
  <c r="AD80" i="2"/>
  <c r="AC80" i="2"/>
  <c r="AD77" i="2"/>
  <c r="AC77" i="2"/>
  <c r="AD76" i="2"/>
  <c r="AC76" i="2"/>
  <c r="AD75" i="2"/>
  <c r="AC75" i="2"/>
  <c r="AD74" i="2"/>
  <c r="AC74" i="2"/>
  <c r="AD73" i="2"/>
  <c r="AC73" i="2"/>
  <c r="AD72" i="2"/>
  <c r="AC72" i="2"/>
  <c r="AD71" i="2"/>
  <c r="AC71" i="2"/>
  <c r="AD69" i="2"/>
  <c r="AC69" i="2"/>
  <c r="AD68" i="2"/>
  <c r="AC68" i="2"/>
  <c r="AD64" i="2"/>
  <c r="I29" i="16" s="1"/>
  <c r="AC64" i="2"/>
  <c r="H29" i="16" s="1"/>
  <c r="AD63" i="2"/>
  <c r="AC63" i="2"/>
  <c r="AD62" i="2"/>
  <c r="AC62" i="2"/>
  <c r="AD61" i="2"/>
  <c r="AC61" i="2"/>
  <c r="AD59" i="2"/>
  <c r="AC59" i="2"/>
  <c r="AD58" i="2"/>
  <c r="AC58" i="2"/>
  <c r="AD57" i="2"/>
  <c r="AC57" i="2"/>
  <c r="AD56" i="2"/>
  <c r="AC56" i="2"/>
  <c r="AD53" i="2"/>
  <c r="I30" i="16" s="1"/>
  <c r="AC53" i="2"/>
  <c r="H30" i="16" s="1"/>
  <c r="AD49" i="2"/>
  <c r="AC49" i="2"/>
  <c r="AD48" i="2"/>
  <c r="AC48" i="2"/>
  <c r="AD47" i="2"/>
  <c r="AC47" i="2"/>
  <c r="AD46" i="2"/>
  <c r="AC46" i="2"/>
  <c r="AD45" i="2"/>
  <c r="AC45" i="2"/>
  <c r="AD44" i="2"/>
  <c r="AC44" i="2"/>
  <c r="AD42" i="2"/>
  <c r="AC42" i="2"/>
  <c r="AD41" i="2"/>
  <c r="AC41" i="2"/>
  <c r="AD39" i="2"/>
  <c r="AC39" i="2"/>
  <c r="AD38" i="2"/>
  <c r="AC38" i="2"/>
  <c r="AD36" i="2"/>
  <c r="AC36" i="2"/>
  <c r="AD35" i="2"/>
  <c r="AC35" i="2"/>
  <c r="AD34" i="2"/>
  <c r="AC34" i="2"/>
  <c r="AD33" i="2"/>
  <c r="AC33" i="2"/>
  <c r="AD31" i="2"/>
  <c r="AC31" i="2"/>
  <c r="AD30" i="2"/>
  <c r="AC30" i="2"/>
  <c r="AD28" i="2"/>
  <c r="AC28" i="2"/>
  <c r="AD27" i="2"/>
  <c r="AC27" i="2"/>
  <c r="AD26" i="2"/>
  <c r="AC26" i="2"/>
  <c r="AD25" i="2"/>
  <c r="AC25" i="2"/>
  <c r="AD23" i="2"/>
  <c r="AC23" i="2"/>
  <c r="AD22" i="2"/>
  <c r="AC22" i="2"/>
  <c r="AD20" i="2"/>
  <c r="AC20" i="2"/>
  <c r="AD19" i="2"/>
  <c r="AC19" i="2"/>
  <c r="AD17" i="2"/>
  <c r="AC17" i="2"/>
  <c r="AD16" i="2"/>
  <c r="AC16" i="2"/>
  <c r="AD15" i="2"/>
  <c r="AC15" i="2"/>
  <c r="AD14" i="2"/>
  <c r="AC14" i="2"/>
  <c r="AD13" i="2"/>
  <c r="AC13" i="2"/>
  <c r="AD12" i="2"/>
  <c r="AC12" i="2"/>
  <c r="AD11" i="2"/>
  <c r="AC11" i="2"/>
  <c r="S80" i="3" l="1"/>
  <c r="R80" i="3"/>
  <c r="R82" i="3" s="1"/>
  <c r="AN84" i="3"/>
  <c r="Q80" i="3"/>
  <c r="Q82" i="3" s="1"/>
  <c r="J60" i="2"/>
  <c r="S82" i="3" l="1"/>
  <c r="D18" i="2"/>
  <c r="E18" i="2"/>
  <c r="F18" i="2"/>
  <c r="H18" i="2"/>
  <c r="I18" i="2"/>
  <c r="J18" i="2"/>
  <c r="K18" i="2"/>
  <c r="AD18" i="2" s="1"/>
  <c r="L18" i="2"/>
  <c r="M18" i="2"/>
  <c r="N18" i="2"/>
  <c r="H88" i="2"/>
  <c r="I88" i="2"/>
  <c r="J88" i="2"/>
  <c r="K88" i="2"/>
  <c r="AD88" i="2" s="1"/>
  <c r="L88" i="2"/>
  <c r="M88" i="2"/>
  <c r="D88" i="2"/>
  <c r="E88" i="2"/>
  <c r="F88" i="2"/>
  <c r="H82" i="2"/>
  <c r="I82" i="2"/>
  <c r="J82" i="2"/>
  <c r="K82" i="2"/>
  <c r="AD82" i="2" s="1"/>
  <c r="L82" i="2"/>
  <c r="M82" i="2"/>
  <c r="N82" i="2"/>
  <c r="D82" i="2"/>
  <c r="E82" i="2"/>
  <c r="F82" i="2"/>
  <c r="G82" i="2"/>
  <c r="AC82" i="2" s="1"/>
  <c r="H79" i="2"/>
  <c r="I79" i="2"/>
  <c r="J79" i="2"/>
  <c r="K79" i="2"/>
  <c r="AD79" i="2" s="1"/>
  <c r="L79" i="2"/>
  <c r="M79" i="2"/>
  <c r="D79" i="2"/>
  <c r="E79" i="2"/>
  <c r="F79" i="2"/>
  <c r="G79" i="2"/>
  <c r="H70" i="2"/>
  <c r="I70" i="2"/>
  <c r="J70" i="2"/>
  <c r="K70" i="2"/>
  <c r="AD70" i="2" s="1"/>
  <c r="L70" i="2"/>
  <c r="M70" i="2"/>
  <c r="D70" i="2"/>
  <c r="E70" i="2"/>
  <c r="F70" i="2"/>
  <c r="H67" i="2"/>
  <c r="I67" i="2"/>
  <c r="J67" i="2"/>
  <c r="K67" i="2"/>
  <c r="AD67" i="2" s="1"/>
  <c r="L67" i="2"/>
  <c r="M67" i="2"/>
  <c r="D67" i="2"/>
  <c r="E67" i="2"/>
  <c r="F67" i="2"/>
  <c r="H60" i="2"/>
  <c r="H52" i="2" s="1"/>
  <c r="H51" i="2" s="1"/>
  <c r="I60" i="2"/>
  <c r="I52" i="2" s="1"/>
  <c r="I51" i="2" s="1"/>
  <c r="J52" i="2"/>
  <c r="J51" i="2" s="1"/>
  <c r="K60" i="2"/>
  <c r="AD60" i="2" s="1"/>
  <c r="L60" i="2"/>
  <c r="L52" i="2" s="1"/>
  <c r="L51" i="2" s="1"/>
  <c r="M60" i="2"/>
  <c r="M52" i="2" s="1"/>
  <c r="M51" i="2" s="1"/>
  <c r="N60" i="2"/>
  <c r="D60" i="2"/>
  <c r="D52" i="2" s="1"/>
  <c r="D51" i="2" s="1"/>
  <c r="E60" i="2"/>
  <c r="E52" i="2" s="1"/>
  <c r="E51" i="2" s="1"/>
  <c r="F60" i="2"/>
  <c r="F52" i="2" s="1"/>
  <c r="F51" i="2" s="1"/>
  <c r="H43" i="2"/>
  <c r="I43" i="2"/>
  <c r="J43" i="2"/>
  <c r="K43" i="2"/>
  <c r="AD43" i="2" s="1"/>
  <c r="L43" i="2"/>
  <c r="M43" i="2"/>
  <c r="D43" i="2"/>
  <c r="E43" i="2"/>
  <c r="F43" i="2"/>
  <c r="D40" i="2"/>
  <c r="E40" i="2"/>
  <c r="F40" i="2"/>
  <c r="H40" i="2"/>
  <c r="I40" i="2"/>
  <c r="J40" i="2"/>
  <c r="K40" i="2"/>
  <c r="AD40" i="2" s="1"/>
  <c r="L40" i="2"/>
  <c r="M40" i="2"/>
  <c r="G40" i="2"/>
  <c r="AC40" i="2" s="1"/>
  <c r="D37" i="2"/>
  <c r="E37" i="2"/>
  <c r="F37" i="2"/>
  <c r="H37" i="2"/>
  <c r="I37" i="2"/>
  <c r="J37" i="2"/>
  <c r="K37" i="2"/>
  <c r="AD37" i="2" s="1"/>
  <c r="L37" i="2"/>
  <c r="M37" i="2"/>
  <c r="N37" i="2"/>
  <c r="G37" i="2"/>
  <c r="AC37" i="2" s="1"/>
  <c r="H32" i="2"/>
  <c r="I32" i="2"/>
  <c r="J32" i="2"/>
  <c r="K32" i="2"/>
  <c r="AD32" i="2" s="1"/>
  <c r="L32" i="2"/>
  <c r="M32" i="2"/>
  <c r="N32" i="2"/>
  <c r="D32" i="2"/>
  <c r="E32" i="2"/>
  <c r="F32" i="2"/>
  <c r="G32" i="2"/>
  <c r="AC32" i="2" s="1"/>
  <c r="H24" i="2"/>
  <c r="I24" i="2"/>
  <c r="J24" i="2"/>
  <c r="K24" i="2"/>
  <c r="AD24" i="2" s="1"/>
  <c r="L24" i="2"/>
  <c r="M24" i="2"/>
  <c r="D24" i="2"/>
  <c r="E24" i="2"/>
  <c r="F24" i="2"/>
  <c r="G24" i="2"/>
  <c r="AC24" i="2" s="1"/>
  <c r="H21" i="2"/>
  <c r="I21" i="2"/>
  <c r="J21" i="2"/>
  <c r="L21" i="2"/>
  <c r="M21" i="2"/>
  <c r="D21" i="2"/>
  <c r="E21" i="2"/>
  <c r="F21" i="2"/>
  <c r="G88" i="2"/>
  <c r="AC88" i="2" s="1"/>
  <c r="G60" i="2"/>
  <c r="AC60" i="2" s="1"/>
  <c r="G43" i="2"/>
  <c r="AC43" i="2" s="1"/>
  <c r="T80" i="3" l="1"/>
  <c r="T82" i="3" s="1"/>
  <c r="U80" i="3"/>
  <c r="U82" i="3" s="1"/>
  <c r="D78" i="2"/>
  <c r="K52" i="2"/>
  <c r="H10" i="2"/>
  <c r="AC79" i="2"/>
  <c r="G78" i="2"/>
  <c r="AC78" i="2" s="1"/>
  <c r="H32" i="16" s="1"/>
  <c r="F78" i="2"/>
  <c r="J29" i="2"/>
  <c r="H66" i="2"/>
  <c r="H78" i="2"/>
  <c r="E10" i="2"/>
  <c r="L66" i="2"/>
  <c r="J78" i="2"/>
  <c r="M10" i="2"/>
  <c r="D66" i="2"/>
  <c r="D65" i="2" s="1"/>
  <c r="D95" i="2" s="1"/>
  <c r="F10" i="2"/>
  <c r="J10" i="2"/>
  <c r="D10" i="2"/>
  <c r="J66" i="2"/>
  <c r="E66" i="2"/>
  <c r="K66" i="2"/>
  <c r="AD66" i="2" s="1"/>
  <c r="I31" i="16" s="1"/>
  <c r="D29" i="2"/>
  <c r="F29" i="2"/>
  <c r="L10" i="2"/>
  <c r="N52" i="2"/>
  <c r="N51" i="2" s="1"/>
  <c r="F66" i="2"/>
  <c r="M78" i="2"/>
  <c r="L78" i="2"/>
  <c r="L65" i="2" s="1"/>
  <c r="L95" i="2" s="1"/>
  <c r="L29" i="2"/>
  <c r="I78" i="2"/>
  <c r="E78" i="2"/>
  <c r="K78" i="2"/>
  <c r="AD78" i="2" s="1"/>
  <c r="I32" i="16" s="1"/>
  <c r="M66" i="2"/>
  <c r="I66" i="2"/>
  <c r="G29" i="2"/>
  <c r="AC29" i="2" s="1"/>
  <c r="H27" i="16" s="1"/>
  <c r="E29" i="2"/>
  <c r="I29" i="2"/>
  <c r="M29" i="2"/>
  <c r="H29" i="2"/>
  <c r="I10" i="2"/>
  <c r="G52" i="2"/>
  <c r="G70" i="2"/>
  <c r="AC70" i="2" s="1"/>
  <c r="G18" i="2"/>
  <c r="AC18" i="2" s="1"/>
  <c r="K29" i="2"/>
  <c r="AD29" i="2" s="1"/>
  <c r="I27" i="16" s="1"/>
  <c r="H50" i="2" l="1"/>
  <c r="H65" i="2"/>
  <c r="H95" i="2" s="1"/>
  <c r="F65" i="2"/>
  <c r="F95" i="2" s="1"/>
  <c r="G51" i="2"/>
  <c r="AC51" i="2" s="1"/>
  <c r="H28" i="16" s="1"/>
  <c r="H34" i="16" s="1"/>
  <c r="AC52" i="2"/>
  <c r="K51" i="2"/>
  <c r="AD51" i="2" s="1"/>
  <c r="I28" i="16" s="1"/>
  <c r="I34" i="16" s="1"/>
  <c r="AD52" i="2"/>
  <c r="E50" i="2"/>
  <c r="E65" i="2"/>
  <c r="E95" i="2" s="1"/>
  <c r="F50" i="2"/>
  <c r="J65" i="2"/>
  <c r="J95" i="2" s="1"/>
  <c r="J50" i="2"/>
  <c r="M50" i="2"/>
  <c r="I65" i="2"/>
  <c r="I95" i="2" s="1"/>
  <c r="D50" i="2"/>
  <c r="I50" i="2"/>
  <c r="M65" i="2"/>
  <c r="M95" i="2" s="1"/>
  <c r="L50" i="2"/>
  <c r="K65" i="2"/>
  <c r="AD65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5" i="2"/>
  <c r="AD95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D21" i="2" s="1"/>
  <c r="N21" i="2"/>
  <c r="N24" i="2"/>
  <c r="N40" i="2"/>
  <c r="N43" i="2"/>
  <c r="G67" i="2"/>
  <c r="N67" i="2"/>
  <c r="N70" i="2"/>
  <c r="N79" i="2"/>
  <c r="N88" i="2"/>
  <c r="N78" i="2" l="1"/>
  <c r="N42" i="1"/>
  <c r="N29" i="2"/>
  <c r="G66" i="2"/>
  <c r="AC67" i="2"/>
  <c r="K10" i="2"/>
  <c r="AD10" i="2" s="1"/>
  <c r="I26" i="16" s="1"/>
  <c r="I25" i="16" s="1"/>
  <c r="G10" i="2"/>
  <c r="AC10" i="2" s="1"/>
  <c r="H26" i="16" s="1"/>
  <c r="H25" i="16" s="1"/>
  <c r="AC21" i="2"/>
  <c r="N10" i="2"/>
  <c r="N66" i="2"/>
  <c r="N65" i="2" s="1"/>
  <c r="N95" i="2" s="1"/>
  <c r="N50" i="2" l="1"/>
  <c r="G65" i="2"/>
  <c r="AC66" i="2"/>
  <c r="H31" i="16" s="1"/>
  <c r="K50" i="2"/>
  <c r="AD50" i="2" s="1"/>
  <c r="G50" i="2"/>
  <c r="AC50" i="2" s="1"/>
  <c r="G95" i="2" l="1"/>
  <c r="AC95" i="2" s="1"/>
  <c r="AC65" i="2"/>
  <c r="W20" i="14"/>
  <c r="W25" i="14" s="1"/>
  <c r="L21" i="13"/>
  <c r="L20" i="13" l="1"/>
  <c r="L25" i="13" s="1"/>
  <c r="W39" i="14"/>
  <c r="W41" i="14" s="1"/>
  <c r="W42" i="14" s="1"/>
  <c r="W30" i="14" a="1"/>
  <c r="W30" i="14" s="1"/>
  <c r="W33" i="14" s="1"/>
  <c r="W37" i="14" s="1"/>
  <c r="W58" i="14" s="1"/>
  <c r="L39" i="13" l="1"/>
  <c r="L30" i="13" a="1"/>
  <c r="L30" i="13" s="1"/>
  <c r="K11" i="16"/>
  <c r="L33" i="13" l="1"/>
  <c r="K13" i="16"/>
  <c r="L41" i="13"/>
  <c r="K12" i="16" l="1"/>
  <c r="L42" i="13"/>
  <c r="L37" i="13"/>
  <c r="L58" i="13" l="1"/>
  <c r="K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<sst xmlns="http://schemas.openxmlformats.org/spreadsheetml/2006/main" count="1732" uniqueCount="335">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</sst>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45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3" fontId="3" fillId="0" borderId="0" xfId="2" applyNumberFormat="1" applyFont="1" applyAlignment="1">
      <alignment vertical="center"/>
    </xf>
    <xf numFmtId="3" fontId="3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9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Alignment="1">
      <alignment horizontal="center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0" fontId="1" fillId="0" borderId="5" xfId="2" applyFont="1" applyBorder="1" applyAlignment="1">
      <alignment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163513</xdr:colOff>
      <xdr:row>4</xdr:row>
      <xdr:rowOff>57150</xdr:rowOff>
    </xdr:from>
    <xdr:to>
      <xdr:col>36</xdr:col>
      <xdr:colOff>339418</xdr:colOff>
      <xdr:row>9</xdr:row>
      <xdr:rowOff>42669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3213" y="57150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165388</xdr:colOff>
      <xdr:row>5</xdr:row>
      <xdr:rowOff>19050</xdr:rowOff>
    </xdr:from>
    <xdr:to>
      <xdr:col>15</xdr:col>
      <xdr:colOff>340996</xdr:colOff>
      <xdr:row>9</xdr:row>
      <xdr:rowOff>76136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688" y="1905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141705</xdr:colOff>
      <xdr:row>4</xdr:row>
      <xdr:rowOff>124410</xdr:rowOff>
    </xdr:from>
    <xdr:to>
      <xdr:col>33</xdr:col>
      <xdr:colOff>309525</xdr:colOff>
      <xdr:row>9</xdr:row>
      <xdr:rowOff>108292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9282" y="124410"/>
          <a:ext cx="1394367" cy="74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320212</xdr:colOff>
      <xdr:row>5</xdr:row>
      <xdr:rowOff>7620</xdr:rowOff>
    </xdr:from>
    <xdr:to>
      <xdr:col>16</xdr:col>
      <xdr:colOff>494212</xdr:colOff>
      <xdr:row>9</xdr:row>
      <xdr:rowOff>148057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8787" y="160020"/>
          <a:ext cx="1393200" cy="734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390871</xdr:colOff>
      <xdr:row>4</xdr:row>
      <xdr:rowOff>47625</xdr:rowOff>
    </xdr:from>
    <xdr:to>
      <xdr:col>38</xdr:col>
      <xdr:colOff>40996</xdr:colOff>
      <xdr:row>9</xdr:row>
      <xdr:rowOff>10171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23211" y="47625"/>
          <a:ext cx="140082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7</xdr:row>
      <xdr:rowOff>0</xdr:rowOff>
    </xdr:from>
    <xdr:to>
      <xdr:col>54</xdr:col>
      <xdr:colOff>574791</xdr:colOff>
      <xdr:row>11</xdr:row>
      <xdr:rowOff>98452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0026767-E99A-4410-8D73-AAF9C14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7775" y="457200"/>
          <a:ext cx="119391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284162</xdr:colOff>
      <xdr:row>4</xdr:row>
      <xdr:rowOff>9525</xdr:rowOff>
    </xdr:from>
    <xdr:to>
      <xdr:col>36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182563</xdr:colOff>
      <xdr:row>4</xdr:row>
      <xdr:rowOff>60325</xdr:rowOff>
    </xdr:from>
    <xdr:to>
      <xdr:col>36</xdr:col>
      <xdr:colOff>347038</xdr:colOff>
      <xdr:row>9</xdr:row>
      <xdr:rowOff>42034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2263" y="6032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294</v>
      </c>
      <c r="C7" s="111"/>
    </row>
    <row r="8" spans="2:3" s="91" customFormat="1" ht="15" x14ac:dyDescent="0.2">
      <c r="B8" s="110" t="s">
        <v>287</v>
      </c>
      <c r="C8" s="111"/>
    </row>
    <row r="9" spans="2:3" s="91" customFormat="1" ht="15" x14ac:dyDescent="0.2">
      <c r="B9" s="110" t="s">
        <v>288</v>
      </c>
      <c r="C9" s="111"/>
    </row>
    <row r="10" spans="2:3" s="91" customFormat="1" ht="15" x14ac:dyDescent="0.2">
      <c r="B10" s="110" t="s">
        <v>289</v>
      </c>
      <c r="C10" s="111"/>
    </row>
    <row r="11" spans="2:3" s="91" customFormat="1" ht="15" x14ac:dyDescent="0.2">
      <c r="B11" s="110" t="s">
        <v>290</v>
      </c>
      <c r="C11" s="111"/>
    </row>
    <row r="12" spans="2:3" s="143" customFormat="1" ht="15" x14ac:dyDescent="0.2">
      <c r="B12" s="141" t="s">
        <v>291</v>
      </c>
      <c r="C12" s="142"/>
    </row>
    <row r="13" spans="2:3" s="143" customFormat="1" ht="15" x14ac:dyDescent="0.2">
      <c r="B13" s="141" t="s">
        <v>292</v>
      </c>
      <c r="C13" s="142"/>
    </row>
    <row r="14" spans="2:3" s="143" customFormat="1" ht="15" x14ac:dyDescent="0.2">
      <c r="B14" s="141" t="s">
        <v>293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65" t="s">
        <v>286</v>
      </c>
      <c r="C18" s="166"/>
      <c r="D18" s="166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9" t="s">
        <v>59</v>
      </c>
      <c r="C3" s="230"/>
      <c r="D3" s="226" t="s">
        <v>195</v>
      </c>
      <c r="E3" s="226" t="s">
        <v>196</v>
      </c>
      <c r="F3" s="226" t="s">
        <v>197</v>
      </c>
      <c r="G3" s="226" t="s">
        <v>198</v>
      </c>
      <c r="H3" s="226" t="s">
        <v>199</v>
      </c>
      <c r="I3" s="226" t="s">
        <v>200</v>
      </c>
      <c r="J3" s="226" t="s">
        <v>201</v>
      </c>
      <c r="K3" s="47"/>
      <c r="L3" s="229" t="s">
        <v>59</v>
      </c>
      <c r="M3" s="230"/>
      <c r="N3" s="226" t="s">
        <v>195</v>
      </c>
      <c r="O3" s="226" t="s">
        <v>196</v>
      </c>
      <c r="P3" s="226" t="s">
        <v>197</v>
      </c>
      <c r="Q3" s="226" t="s">
        <v>198</v>
      </c>
      <c r="R3" s="226" t="s">
        <v>199</v>
      </c>
      <c r="S3" s="226" t="s">
        <v>200</v>
      </c>
      <c r="T3" s="226" t="s">
        <v>201</v>
      </c>
    </row>
    <row r="4" spans="2:20" ht="11.1" customHeight="1" x14ac:dyDescent="0.2">
      <c r="B4" s="231"/>
      <c r="C4" s="232"/>
      <c r="D4" s="227"/>
      <c r="E4" s="227"/>
      <c r="F4" s="227"/>
      <c r="G4" s="227"/>
      <c r="H4" s="227"/>
      <c r="I4" s="227"/>
      <c r="J4" s="228"/>
      <c r="K4" s="47"/>
      <c r="L4" s="231"/>
      <c r="M4" s="232"/>
      <c r="N4" s="227"/>
      <c r="O4" s="227"/>
      <c r="P4" s="227"/>
      <c r="Q4" s="227"/>
      <c r="R4" s="227"/>
      <c r="S4" s="227"/>
      <c r="T4" s="228"/>
    </row>
    <row r="5" spans="2:20" ht="11.1" customHeight="1" x14ac:dyDescent="0.2">
      <c r="B5" s="233" t="s">
        <v>202</v>
      </c>
      <c r="C5" s="234"/>
      <c r="D5" s="234"/>
      <c r="E5" s="234"/>
      <c r="F5" s="234"/>
      <c r="G5" s="234"/>
      <c r="H5" s="73"/>
      <c r="I5" s="73"/>
      <c r="J5" s="74"/>
      <c r="K5" s="47"/>
      <c r="L5" s="233" t="s">
        <v>202</v>
      </c>
      <c r="M5" s="234"/>
      <c r="N5" s="234"/>
      <c r="O5" s="234"/>
      <c r="P5" s="234"/>
      <c r="Q5" s="234"/>
      <c r="R5" s="73"/>
      <c r="S5" s="73"/>
      <c r="T5" s="74"/>
    </row>
    <row r="6" spans="2:20" ht="11.1" customHeight="1" x14ac:dyDescent="0.2">
      <c r="B6" s="223" t="s">
        <v>203</v>
      </c>
      <c r="C6" s="223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23" t="s">
        <v>203</v>
      </c>
      <c r="M6" s="223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23" t="s">
        <v>33</v>
      </c>
      <c r="C7" s="223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23" t="s">
        <v>33</v>
      </c>
      <c r="M7" s="223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17" t="s">
        <v>204</v>
      </c>
      <c r="C8" s="217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17" t="s">
        <v>204</v>
      </c>
      <c r="M8" s="217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20" t="s">
        <v>4</v>
      </c>
      <c r="C9" s="221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20" t="s">
        <v>4</v>
      </c>
      <c r="M9" s="221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20" t="s">
        <v>5</v>
      </c>
      <c r="C10" s="221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20" t="s">
        <v>5</v>
      </c>
      <c r="M10" s="221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17" t="s">
        <v>205</v>
      </c>
      <c r="C11" s="217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17" t="s">
        <v>205</v>
      </c>
      <c r="M11" s="217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20" t="s">
        <v>206</v>
      </c>
      <c r="C12" s="221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20" t="s">
        <v>206</v>
      </c>
      <c r="M12" s="221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22" t="s">
        <v>207</v>
      </c>
      <c r="C13" s="221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22" t="s">
        <v>207</v>
      </c>
      <c r="M13" s="221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22" t="s">
        <v>27</v>
      </c>
      <c r="C14" s="221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2" t="s">
        <v>27</v>
      </c>
      <c r="M14" s="221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17" t="s">
        <v>208</v>
      </c>
      <c r="C15" s="217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17" t="s">
        <v>208</v>
      </c>
      <c r="M15" s="217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18" t="s">
        <v>23</v>
      </c>
      <c r="C17" s="219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18" t="s">
        <v>23</v>
      </c>
      <c r="M17" s="219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29" t="s">
        <v>59</v>
      </c>
      <c r="C20" s="230"/>
      <c r="D20" s="226" t="s">
        <v>195</v>
      </c>
      <c r="E20" s="226" t="s">
        <v>196</v>
      </c>
      <c r="F20" s="226" t="s">
        <v>197</v>
      </c>
      <c r="G20" s="226" t="s">
        <v>198</v>
      </c>
      <c r="H20" s="226" t="s">
        <v>199</v>
      </c>
      <c r="I20" s="226" t="s">
        <v>200</v>
      </c>
      <c r="J20" s="226" t="s">
        <v>201</v>
      </c>
      <c r="L20" s="229" t="s">
        <v>59</v>
      </c>
      <c r="M20" s="230"/>
      <c r="N20" s="226" t="s">
        <v>195</v>
      </c>
      <c r="O20" s="226" t="s">
        <v>196</v>
      </c>
      <c r="P20" s="226" t="s">
        <v>197</v>
      </c>
      <c r="Q20" s="226" t="s">
        <v>198</v>
      </c>
      <c r="R20" s="226" t="s">
        <v>199</v>
      </c>
      <c r="S20" s="226" t="s">
        <v>200</v>
      </c>
      <c r="T20" s="226" t="s">
        <v>201</v>
      </c>
    </row>
    <row r="21" spans="2:20" s="47" customFormat="1" ht="11.1" customHeight="1" x14ac:dyDescent="0.2">
      <c r="B21" s="231"/>
      <c r="C21" s="232"/>
      <c r="D21" s="227"/>
      <c r="E21" s="227"/>
      <c r="F21" s="227"/>
      <c r="G21" s="227"/>
      <c r="H21" s="227"/>
      <c r="I21" s="227"/>
      <c r="J21" s="228"/>
      <c r="L21" s="231"/>
      <c r="M21" s="232"/>
      <c r="N21" s="227"/>
      <c r="O21" s="227"/>
      <c r="P21" s="227"/>
      <c r="Q21" s="227"/>
      <c r="R21" s="227"/>
      <c r="S21" s="227"/>
      <c r="T21" s="228"/>
    </row>
    <row r="22" spans="2:20" s="47" customFormat="1" ht="11.1" customHeight="1" x14ac:dyDescent="0.2">
      <c r="B22" s="233" t="s">
        <v>210</v>
      </c>
      <c r="C22" s="234"/>
      <c r="D22" s="234"/>
      <c r="E22" s="234"/>
      <c r="F22" s="234"/>
      <c r="G22" s="234"/>
      <c r="H22" s="73"/>
      <c r="I22" s="73"/>
      <c r="J22" s="74"/>
      <c r="L22" s="233" t="s">
        <v>211</v>
      </c>
      <c r="M22" s="234"/>
      <c r="N22" s="234"/>
      <c r="O22" s="234"/>
      <c r="P22" s="234"/>
      <c r="Q22" s="234"/>
      <c r="R22" s="73"/>
      <c r="S22" s="73"/>
      <c r="T22" s="74"/>
    </row>
    <row r="23" spans="2:20" s="47" customFormat="1" ht="11.1" customHeight="1" x14ac:dyDescent="0.2">
      <c r="B23" s="223" t="s">
        <v>203</v>
      </c>
      <c r="C23" s="223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23" t="s">
        <v>203</v>
      </c>
      <c r="M23" s="223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23" t="s">
        <v>33</v>
      </c>
      <c r="C24" s="223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23" t="s">
        <v>33</v>
      </c>
      <c r="M24" s="223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17" t="s">
        <v>204</v>
      </c>
      <c r="C25" s="217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17" t="s">
        <v>204</v>
      </c>
      <c r="M25" s="217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20" t="s">
        <v>4</v>
      </c>
      <c r="C26" s="221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20" t="s">
        <v>4</v>
      </c>
      <c r="M26" s="221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20" t="s">
        <v>5</v>
      </c>
      <c r="C27" s="221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20" t="s">
        <v>5</v>
      </c>
      <c r="M27" s="221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17" t="s">
        <v>205</v>
      </c>
      <c r="C28" s="217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17" t="s">
        <v>205</v>
      </c>
      <c r="M28" s="217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20" t="s">
        <v>206</v>
      </c>
      <c r="C29" s="221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20" t="s">
        <v>206</v>
      </c>
      <c r="M29" s="221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22" t="s">
        <v>207</v>
      </c>
      <c r="C30" s="221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22" t="s">
        <v>207</v>
      </c>
      <c r="M30" s="221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22" t="s">
        <v>27</v>
      </c>
      <c r="C31" s="221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22" t="s">
        <v>27</v>
      </c>
      <c r="M31" s="221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17" t="s">
        <v>208</v>
      </c>
      <c r="C32" s="217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17" t="s">
        <v>208</v>
      </c>
      <c r="M32" s="217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18" t="s">
        <v>23</v>
      </c>
      <c r="C34" s="219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18" t="s">
        <v>23</v>
      </c>
      <c r="M34" s="219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29" t="s">
        <v>59</v>
      </c>
      <c r="C37" s="230"/>
      <c r="D37" s="226" t="s">
        <v>195</v>
      </c>
      <c r="E37" s="226" t="s">
        <v>196</v>
      </c>
      <c r="F37" s="226" t="s">
        <v>197</v>
      </c>
      <c r="G37" s="226" t="s">
        <v>198</v>
      </c>
      <c r="H37" s="226" t="s">
        <v>199</v>
      </c>
      <c r="I37" s="226" t="s">
        <v>200</v>
      </c>
      <c r="J37" s="226" t="s">
        <v>201</v>
      </c>
      <c r="L37" s="229" t="s">
        <v>59</v>
      </c>
      <c r="M37" s="230"/>
      <c r="N37" s="226" t="s">
        <v>195</v>
      </c>
      <c r="O37" s="226" t="s">
        <v>196</v>
      </c>
      <c r="P37" s="226" t="s">
        <v>197</v>
      </c>
      <c r="Q37" s="226" t="s">
        <v>198</v>
      </c>
      <c r="R37" s="226" t="s">
        <v>199</v>
      </c>
      <c r="S37" s="226" t="s">
        <v>200</v>
      </c>
      <c r="T37" s="226" t="s">
        <v>201</v>
      </c>
    </row>
    <row r="38" spans="2:20" ht="11.1" customHeight="1" x14ac:dyDescent="0.2">
      <c r="B38" s="231"/>
      <c r="C38" s="232"/>
      <c r="D38" s="227"/>
      <c r="E38" s="227"/>
      <c r="F38" s="227"/>
      <c r="G38" s="227"/>
      <c r="H38" s="227"/>
      <c r="I38" s="227"/>
      <c r="J38" s="227"/>
      <c r="L38" s="231"/>
      <c r="M38" s="232"/>
      <c r="N38" s="227"/>
      <c r="O38" s="227"/>
      <c r="P38" s="227"/>
      <c r="Q38" s="227"/>
      <c r="R38" s="227"/>
      <c r="S38" s="227"/>
      <c r="T38" s="227"/>
    </row>
    <row r="39" spans="2:20" ht="11.1" customHeight="1" x14ac:dyDescent="0.2">
      <c r="B39" s="233" t="s">
        <v>214</v>
      </c>
      <c r="C39" s="234"/>
      <c r="D39" s="234"/>
      <c r="E39" s="234"/>
      <c r="F39" s="234"/>
      <c r="G39" s="234"/>
      <c r="H39" s="73"/>
      <c r="I39" s="73"/>
      <c r="J39" s="80"/>
      <c r="L39" s="233" t="s">
        <v>215</v>
      </c>
      <c r="M39" s="234"/>
      <c r="N39" s="234"/>
      <c r="O39" s="234"/>
      <c r="P39" s="234"/>
      <c r="Q39" s="234"/>
      <c r="R39" s="73"/>
      <c r="S39" s="73"/>
      <c r="T39" s="80"/>
    </row>
    <row r="40" spans="2:20" ht="11.1" customHeight="1" x14ac:dyDescent="0.2">
      <c r="B40" s="223" t="s">
        <v>203</v>
      </c>
      <c r="C40" s="223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23" t="s">
        <v>203</v>
      </c>
      <c r="M40" s="223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23" t="s">
        <v>33</v>
      </c>
      <c r="C41" s="223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23" t="s">
        <v>33</v>
      </c>
      <c r="M41" s="223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17" t="s">
        <v>204</v>
      </c>
      <c r="C42" s="217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17" t="s">
        <v>204</v>
      </c>
      <c r="M42" s="217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20" t="s">
        <v>4</v>
      </c>
      <c r="C43" s="221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20" t="s">
        <v>4</v>
      </c>
      <c r="M43" s="221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20" t="s">
        <v>5</v>
      </c>
      <c r="C44" s="221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20" t="s">
        <v>5</v>
      </c>
      <c r="M44" s="221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17" t="s">
        <v>205</v>
      </c>
      <c r="C45" s="217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17" t="s">
        <v>205</v>
      </c>
      <c r="M45" s="217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20" t="s">
        <v>206</v>
      </c>
      <c r="C46" s="221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20" t="s">
        <v>206</v>
      </c>
      <c r="M46" s="221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22" t="s">
        <v>207</v>
      </c>
      <c r="C47" s="221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22" t="s">
        <v>207</v>
      </c>
      <c r="M47" s="221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22" t="s">
        <v>27</v>
      </c>
      <c r="C48" s="221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2" t="s">
        <v>27</v>
      </c>
      <c r="M48" s="221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17" t="s">
        <v>208</v>
      </c>
      <c r="C49" s="217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17" t="s">
        <v>208</v>
      </c>
      <c r="M49" s="217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18" t="s">
        <v>23</v>
      </c>
      <c r="C51" s="219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18" t="s">
        <v>23</v>
      </c>
      <c r="M51" s="219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29" t="s">
        <v>59</v>
      </c>
      <c r="C54" s="230"/>
      <c r="D54" s="226" t="s">
        <v>195</v>
      </c>
      <c r="E54" s="226" t="s">
        <v>196</v>
      </c>
      <c r="F54" s="226" t="s">
        <v>197</v>
      </c>
      <c r="G54" s="226" t="s">
        <v>198</v>
      </c>
      <c r="H54" s="226" t="s">
        <v>199</v>
      </c>
      <c r="I54" s="226" t="s">
        <v>200</v>
      </c>
      <c r="J54" s="226" t="s">
        <v>201</v>
      </c>
      <c r="L54" s="229" t="s">
        <v>59</v>
      </c>
      <c r="M54" s="230"/>
      <c r="N54" s="226" t="s">
        <v>195</v>
      </c>
      <c r="O54" s="226" t="s">
        <v>196</v>
      </c>
      <c r="P54" s="226" t="s">
        <v>197</v>
      </c>
      <c r="Q54" s="226" t="s">
        <v>198</v>
      </c>
      <c r="R54" s="226" t="s">
        <v>199</v>
      </c>
      <c r="S54" s="226" t="s">
        <v>200</v>
      </c>
      <c r="T54" s="226" t="s">
        <v>201</v>
      </c>
    </row>
    <row r="55" spans="2:20" ht="11.1" customHeight="1" x14ac:dyDescent="0.2">
      <c r="B55" s="231"/>
      <c r="C55" s="232"/>
      <c r="D55" s="227"/>
      <c r="E55" s="227"/>
      <c r="F55" s="227"/>
      <c r="G55" s="227"/>
      <c r="H55" s="227"/>
      <c r="I55" s="227"/>
      <c r="J55" s="228"/>
      <c r="L55" s="231"/>
      <c r="M55" s="232"/>
      <c r="N55" s="227"/>
      <c r="O55" s="227"/>
      <c r="P55" s="227"/>
      <c r="Q55" s="227"/>
      <c r="R55" s="227"/>
      <c r="S55" s="227"/>
      <c r="T55" s="228"/>
    </row>
    <row r="56" spans="2:20" ht="11.1" customHeight="1" x14ac:dyDescent="0.2">
      <c r="B56" s="233" t="s">
        <v>218</v>
      </c>
      <c r="C56" s="234"/>
      <c r="D56" s="234"/>
      <c r="E56" s="234"/>
      <c r="F56" s="234"/>
      <c r="G56" s="234"/>
      <c r="H56" s="73"/>
      <c r="I56" s="73"/>
      <c r="J56" s="80"/>
      <c r="L56" s="233" t="s">
        <v>219</v>
      </c>
      <c r="M56" s="234"/>
      <c r="N56" s="234"/>
      <c r="O56" s="234"/>
      <c r="P56" s="234"/>
      <c r="Q56" s="234"/>
      <c r="R56" s="73"/>
      <c r="S56" s="73"/>
      <c r="T56" s="80"/>
    </row>
    <row r="57" spans="2:20" ht="11.1" customHeight="1" x14ac:dyDescent="0.2">
      <c r="B57" s="223" t="s">
        <v>203</v>
      </c>
      <c r="C57" s="223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23" t="s">
        <v>203</v>
      </c>
      <c r="M57" s="223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23" t="s">
        <v>33</v>
      </c>
      <c r="C58" s="223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23" t="s">
        <v>33</v>
      </c>
      <c r="M58" s="223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17" t="s">
        <v>204</v>
      </c>
      <c r="C59" s="217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17" t="s">
        <v>204</v>
      </c>
      <c r="M59" s="217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20" t="s">
        <v>4</v>
      </c>
      <c r="C60" s="221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20" t="s">
        <v>4</v>
      </c>
      <c r="M60" s="221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20" t="s">
        <v>5</v>
      </c>
      <c r="C61" s="221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20" t="s">
        <v>5</v>
      </c>
      <c r="M61" s="221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17" t="s">
        <v>205</v>
      </c>
      <c r="C62" s="217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17" t="s">
        <v>205</v>
      </c>
      <c r="M62" s="217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20" t="s">
        <v>206</v>
      </c>
      <c r="C63" s="221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20" t="s">
        <v>206</v>
      </c>
      <c r="M63" s="221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22" t="s">
        <v>207</v>
      </c>
      <c r="C64" s="221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22" t="s">
        <v>207</v>
      </c>
      <c r="M64" s="221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22" t="s">
        <v>27</v>
      </c>
      <c r="C65" s="221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22" t="s">
        <v>27</v>
      </c>
      <c r="M65" s="221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17" t="s">
        <v>208</v>
      </c>
      <c r="C66" s="217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17" t="s">
        <v>208</v>
      </c>
      <c r="M66" s="217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18" t="s">
        <v>23</v>
      </c>
      <c r="C68" s="219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18" t="s">
        <v>23</v>
      </c>
      <c r="M68" s="219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29" t="s">
        <v>59</v>
      </c>
      <c r="C2" s="238"/>
      <c r="D2" s="226" t="s">
        <v>195</v>
      </c>
      <c r="E2" s="226" t="s">
        <v>196</v>
      </c>
      <c r="F2" s="226" t="s">
        <v>197</v>
      </c>
      <c r="G2" s="226" t="s">
        <v>198</v>
      </c>
      <c r="H2" s="226" t="s">
        <v>199</v>
      </c>
      <c r="I2" s="226" t="s">
        <v>200</v>
      </c>
      <c r="J2" s="226" t="s">
        <v>201</v>
      </c>
      <c r="K2" s="47"/>
      <c r="L2" s="229" t="s">
        <v>59</v>
      </c>
      <c r="M2" s="238"/>
      <c r="N2" s="226" t="s">
        <v>195</v>
      </c>
      <c r="O2" s="226" t="s">
        <v>196</v>
      </c>
      <c r="P2" s="226" t="s">
        <v>197</v>
      </c>
      <c r="Q2" s="226" t="s">
        <v>198</v>
      </c>
      <c r="R2" s="226" t="s">
        <v>199</v>
      </c>
      <c r="S2" s="226" t="s">
        <v>200</v>
      </c>
      <c r="T2" s="226" t="s">
        <v>201</v>
      </c>
    </row>
    <row r="3" spans="2:20" ht="11.1" customHeight="1" x14ac:dyDescent="0.2">
      <c r="B3" s="239"/>
      <c r="C3" s="240"/>
      <c r="D3" s="227"/>
      <c r="E3" s="227"/>
      <c r="F3" s="227"/>
      <c r="G3" s="227"/>
      <c r="H3" s="227"/>
      <c r="I3" s="227"/>
      <c r="J3" s="227"/>
      <c r="K3" s="47"/>
      <c r="L3" s="239"/>
      <c r="M3" s="240"/>
      <c r="N3" s="227"/>
      <c r="O3" s="227"/>
      <c r="P3" s="227"/>
      <c r="Q3" s="227"/>
      <c r="R3" s="227"/>
      <c r="S3" s="227"/>
      <c r="T3" s="227"/>
    </row>
    <row r="4" spans="2:20" ht="11.1" customHeight="1" x14ac:dyDescent="0.2">
      <c r="B4" s="233" t="s">
        <v>222</v>
      </c>
      <c r="C4" s="234"/>
      <c r="D4" s="234"/>
      <c r="E4" s="234"/>
      <c r="F4" s="234"/>
      <c r="G4" s="234"/>
      <c r="H4" s="73"/>
      <c r="I4" s="73"/>
      <c r="J4" s="74"/>
      <c r="K4" s="47"/>
      <c r="L4" s="233" t="s">
        <v>222</v>
      </c>
      <c r="M4" s="234"/>
      <c r="N4" s="234"/>
      <c r="O4" s="234"/>
      <c r="P4" s="234"/>
      <c r="Q4" s="234"/>
      <c r="R4" s="73"/>
      <c r="S4" s="73"/>
      <c r="T4" s="74"/>
    </row>
    <row r="5" spans="2:20" ht="11.1" customHeight="1" x14ac:dyDescent="0.2">
      <c r="B5" s="236" t="s">
        <v>203</v>
      </c>
      <c r="C5" s="237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36" t="s">
        <v>203</v>
      </c>
      <c r="M5" s="237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36" t="s">
        <v>33</v>
      </c>
      <c r="C6" s="237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36" t="s">
        <v>33</v>
      </c>
      <c r="M6" s="237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18" t="s">
        <v>204</v>
      </c>
      <c r="C7" s="219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18" t="s">
        <v>204</v>
      </c>
      <c r="M7" s="219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20" t="s">
        <v>4</v>
      </c>
      <c r="C8" s="221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20" t="s">
        <v>4</v>
      </c>
      <c r="M8" s="221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20" t="s">
        <v>5</v>
      </c>
      <c r="C9" s="221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20" t="s">
        <v>5</v>
      </c>
      <c r="M9" s="221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18" t="s">
        <v>205</v>
      </c>
      <c r="C10" s="219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18" t="s">
        <v>205</v>
      </c>
      <c r="M10" s="219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20" t="s">
        <v>206</v>
      </c>
      <c r="C11" s="221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20" t="s">
        <v>206</v>
      </c>
      <c r="M11" s="221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22" t="s">
        <v>207</v>
      </c>
      <c r="C12" s="235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22" t="s">
        <v>207</v>
      </c>
      <c r="M12" s="235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22" t="s">
        <v>27</v>
      </c>
      <c r="C13" s="235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2" t="s">
        <v>27</v>
      </c>
      <c r="M13" s="235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18" t="s">
        <v>208</v>
      </c>
      <c r="C14" s="219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18" t="s">
        <v>208</v>
      </c>
      <c r="M14" s="219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18" t="s">
        <v>23</v>
      </c>
      <c r="C16" s="219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18" t="s">
        <v>23</v>
      </c>
      <c r="M16" s="219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33" t="s">
        <v>202</v>
      </c>
      <c r="C17" s="234"/>
      <c r="D17" s="234"/>
      <c r="E17" s="234"/>
      <c r="F17" s="234"/>
      <c r="G17" s="234"/>
      <c r="H17" s="73"/>
      <c r="I17" s="73"/>
      <c r="J17" s="73"/>
      <c r="K17" s="47"/>
      <c r="L17" s="233" t="s">
        <v>202</v>
      </c>
      <c r="M17" s="234"/>
      <c r="N17" s="234"/>
      <c r="O17" s="234"/>
      <c r="P17" s="234"/>
      <c r="Q17" s="234"/>
      <c r="R17" s="73"/>
      <c r="S17" s="73"/>
      <c r="T17" s="73"/>
    </row>
    <row r="18" spans="2:20" ht="11.1" customHeight="1" x14ac:dyDescent="0.2">
      <c r="B18" s="236" t="s">
        <v>203</v>
      </c>
      <c r="C18" s="237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36" t="s">
        <v>203</v>
      </c>
      <c r="M18" s="237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36" t="s">
        <v>33</v>
      </c>
      <c r="C19" s="237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36" t="s">
        <v>33</v>
      </c>
      <c r="M19" s="237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18" t="s">
        <v>204</v>
      </c>
      <c r="C20" s="219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18" t="s">
        <v>204</v>
      </c>
      <c r="M20" s="219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20" t="s">
        <v>4</v>
      </c>
      <c r="C21" s="221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20" t="s">
        <v>4</v>
      </c>
      <c r="M21" s="221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20" t="s">
        <v>5</v>
      </c>
      <c r="C22" s="221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20" t="s">
        <v>5</v>
      </c>
      <c r="M22" s="221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18" t="s">
        <v>205</v>
      </c>
      <c r="C23" s="219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18" t="s">
        <v>205</v>
      </c>
      <c r="M23" s="219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20" t="s">
        <v>206</v>
      </c>
      <c r="C24" s="221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20" t="s">
        <v>206</v>
      </c>
      <c r="M24" s="221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22" t="s">
        <v>207</v>
      </c>
      <c r="C25" s="235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22" t="s">
        <v>207</v>
      </c>
      <c r="M25" s="235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22" t="s">
        <v>27</v>
      </c>
      <c r="C26" s="235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22" t="s">
        <v>27</v>
      </c>
      <c r="M26" s="235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18" t="s">
        <v>208</v>
      </c>
      <c r="C27" s="219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18" t="s">
        <v>208</v>
      </c>
      <c r="M27" s="219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18" t="s">
        <v>23</v>
      </c>
      <c r="C29" s="219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18" t="s">
        <v>23</v>
      </c>
      <c r="M29" s="219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29" t="s">
        <v>59</v>
      </c>
      <c r="C32" s="238"/>
      <c r="D32" s="226" t="s">
        <v>195</v>
      </c>
      <c r="E32" s="226" t="s">
        <v>196</v>
      </c>
      <c r="F32" s="226" t="s">
        <v>197</v>
      </c>
      <c r="G32" s="226" t="s">
        <v>198</v>
      </c>
      <c r="H32" s="226" t="s">
        <v>199</v>
      </c>
      <c r="I32" s="226" t="s">
        <v>200</v>
      </c>
      <c r="J32" s="226" t="s">
        <v>201</v>
      </c>
      <c r="L32" s="229" t="s">
        <v>59</v>
      </c>
      <c r="M32" s="238"/>
      <c r="N32" s="226" t="s">
        <v>195</v>
      </c>
      <c r="O32" s="226" t="s">
        <v>196</v>
      </c>
      <c r="P32" s="226" t="s">
        <v>197</v>
      </c>
      <c r="Q32" s="226" t="s">
        <v>198</v>
      </c>
      <c r="R32" s="226" t="s">
        <v>199</v>
      </c>
      <c r="S32" s="226" t="s">
        <v>200</v>
      </c>
      <c r="T32" s="226" t="s">
        <v>201</v>
      </c>
    </row>
    <row r="33" spans="2:20" s="47" customFormat="1" ht="11.1" customHeight="1" x14ac:dyDescent="0.2">
      <c r="B33" s="239"/>
      <c r="C33" s="240"/>
      <c r="D33" s="227"/>
      <c r="E33" s="227"/>
      <c r="F33" s="227"/>
      <c r="G33" s="227"/>
      <c r="H33" s="227"/>
      <c r="I33" s="227"/>
      <c r="J33" s="227"/>
      <c r="L33" s="239"/>
      <c r="M33" s="240"/>
      <c r="N33" s="227"/>
      <c r="O33" s="227"/>
      <c r="P33" s="227"/>
      <c r="Q33" s="227"/>
      <c r="R33" s="227"/>
      <c r="S33" s="227"/>
      <c r="T33" s="227"/>
    </row>
    <row r="34" spans="2:20" s="47" customFormat="1" ht="11.1" customHeight="1" x14ac:dyDescent="0.2">
      <c r="B34" s="233" t="s">
        <v>223</v>
      </c>
      <c r="C34" s="234"/>
      <c r="D34" s="234"/>
      <c r="E34" s="234"/>
      <c r="F34" s="234"/>
      <c r="G34" s="234"/>
      <c r="H34" s="73"/>
      <c r="I34" s="73"/>
      <c r="J34" s="74"/>
      <c r="L34" s="233" t="s">
        <v>224</v>
      </c>
      <c r="M34" s="234"/>
      <c r="N34" s="234"/>
      <c r="O34" s="234"/>
      <c r="P34" s="234"/>
      <c r="Q34" s="234"/>
      <c r="R34" s="73"/>
      <c r="S34" s="73"/>
      <c r="T34" s="74"/>
    </row>
    <row r="35" spans="2:20" s="47" customFormat="1" ht="11.1" customHeight="1" x14ac:dyDescent="0.2">
      <c r="B35" s="236" t="s">
        <v>203</v>
      </c>
      <c r="C35" s="237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36" t="s">
        <v>203</v>
      </c>
      <c r="M35" s="237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36" t="s">
        <v>33</v>
      </c>
      <c r="C36" s="237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36" t="s">
        <v>33</v>
      </c>
      <c r="M36" s="237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18" t="s">
        <v>204</v>
      </c>
      <c r="C37" s="219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18" t="s">
        <v>204</v>
      </c>
      <c r="M37" s="219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20" t="s">
        <v>4</v>
      </c>
      <c r="C38" s="221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20" t="s">
        <v>4</v>
      </c>
      <c r="M38" s="221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20" t="s">
        <v>5</v>
      </c>
      <c r="C39" s="221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20" t="s">
        <v>5</v>
      </c>
      <c r="M39" s="221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18" t="s">
        <v>205</v>
      </c>
      <c r="C40" s="219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18" t="s">
        <v>205</v>
      </c>
      <c r="M40" s="219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20" t="s">
        <v>206</v>
      </c>
      <c r="C41" s="221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20" t="s">
        <v>206</v>
      </c>
      <c r="M41" s="221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22" t="s">
        <v>207</v>
      </c>
      <c r="C42" s="235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22" t="s">
        <v>207</v>
      </c>
      <c r="M42" s="235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22" t="s">
        <v>27</v>
      </c>
      <c r="C43" s="235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22" t="s">
        <v>27</v>
      </c>
      <c r="M43" s="235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18" t="s">
        <v>208</v>
      </c>
      <c r="C44" s="219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18" t="s">
        <v>208</v>
      </c>
      <c r="M44" s="219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18" t="s">
        <v>23</v>
      </c>
      <c r="C46" s="219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18" t="s">
        <v>23</v>
      </c>
      <c r="M46" s="219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33" t="s">
        <v>210</v>
      </c>
      <c r="C47" s="234"/>
      <c r="D47" s="234"/>
      <c r="E47" s="234"/>
      <c r="F47" s="234"/>
      <c r="G47" s="234"/>
      <c r="H47" s="73"/>
      <c r="I47" s="73"/>
      <c r="J47" s="73"/>
      <c r="L47" s="233" t="s">
        <v>211</v>
      </c>
      <c r="M47" s="234"/>
      <c r="N47" s="234"/>
      <c r="O47" s="234"/>
      <c r="P47" s="234"/>
      <c r="Q47" s="234"/>
      <c r="R47" s="73"/>
      <c r="S47" s="73"/>
      <c r="T47" s="73"/>
    </row>
    <row r="48" spans="2:20" s="47" customFormat="1" ht="11.1" customHeight="1" x14ac:dyDescent="0.2">
      <c r="B48" s="236" t="s">
        <v>203</v>
      </c>
      <c r="C48" s="237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36" t="s">
        <v>203</v>
      </c>
      <c r="M48" s="237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36" t="s">
        <v>33</v>
      </c>
      <c r="C49" s="237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36" t="s">
        <v>33</v>
      </c>
      <c r="M49" s="237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18" t="s">
        <v>204</v>
      </c>
      <c r="C50" s="219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18" t="s">
        <v>204</v>
      </c>
      <c r="M50" s="219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20" t="s">
        <v>4</v>
      </c>
      <c r="C51" s="221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20" t="s">
        <v>4</v>
      </c>
      <c r="M51" s="221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20" t="s">
        <v>5</v>
      </c>
      <c r="C52" s="221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20" t="s">
        <v>5</v>
      </c>
      <c r="M52" s="221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18" t="s">
        <v>205</v>
      </c>
      <c r="C53" s="219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18" t="s">
        <v>205</v>
      </c>
      <c r="M53" s="219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20" t="s">
        <v>206</v>
      </c>
      <c r="C54" s="221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20" t="s">
        <v>206</v>
      </c>
      <c r="M54" s="221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22" t="s">
        <v>207</v>
      </c>
      <c r="C55" s="235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22" t="s">
        <v>207</v>
      </c>
      <c r="M55" s="235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22" t="s">
        <v>27</v>
      </c>
      <c r="C56" s="235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22" t="s">
        <v>27</v>
      </c>
      <c r="M56" s="235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18" t="s">
        <v>208</v>
      </c>
      <c r="C57" s="219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18" t="s">
        <v>208</v>
      </c>
      <c r="M57" s="219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18" t="s">
        <v>23</v>
      </c>
      <c r="C59" s="219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18" t="s">
        <v>23</v>
      </c>
      <c r="M59" s="219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29" t="s">
        <v>59</v>
      </c>
      <c r="C62" s="238"/>
      <c r="D62" s="226" t="s">
        <v>195</v>
      </c>
      <c r="E62" s="226" t="s">
        <v>196</v>
      </c>
      <c r="F62" s="226" t="s">
        <v>197</v>
      </c>
      <c r="G62" s="226" t="s">
        <v>198</v>
      </c>
      <c r="H62" s="226" t="s">
        <v>199</v>
      </c>
      <c r="I62" s="226" t="s">
        <v>200</v>
      </c>
      <c r="J62" s="226" t="s">
        <v>201</v>
      </c>
      <c r="L62" s="229" t="s">
        <v>59</v>
      </c>
      <c r="M62" s="238"/>
      <c r="N62" s="226" t="s">
        <v>195</v>
      </c>
      <c r="O62" s="226" t="s">
        <v>196</v>
      </c>
      <c r="P62" s="226" t="s">
        <v>197</v>
      </c>
      <c r="Q62" s="226" t="s">
        <v>198</v>
      </c>
      <c r="R62" s="226" t="s">
        <v>199</v>
      </c>
      <c r="S62" s="226" t="s">
        <v>200</v>
      </c>
      <c r="T62" s="226" t="s">
        <v>201</v>
      </c>
    </row>
    <row r="63" spans="2:20" ht="11.1" customHeight="1" x14ac:dyDescent="0.2">
      <c r="B63" s="239"/>
      <c r="C63" s="240"/>
      <c r="D63" s="227"/>
      <c r="E63" s="227"/>
      <c r="F63" s="227"/>
      <c r="G63" s="227"/>
      <c r="H63" s="227"/>
      <c r="I63" s="227"/>
      <c r="J63" s="227"/>
      <c r="L63" s="239"/>
      <c r="M63" s="240"/>
      <c r="N63" s="227"/>
      <c r="O63" s="227"/>
      <c r="P63" s="227"/>
      <c r="Q63" s="227"/>
      <c r="R63" s="227"/>
      <c r="S63" s="227"/>
      <c r="T63" s="227"/>
    </row>
    <row r="64" spans="2:20" ht="11.1" customHeight="1" x14ac:dyDescent="0.2">
      <c r="B64" s="233" t="s">
        <v>225</v>
      </c>
      <c r="C64" s="234"/>
      <c r="D64" s="234"/>
      <c r="E64" s="234"/>
      <c r="F64" s="234"/>
      <c r="G64" s="234"/>
      <c r="H64" s="73"/>
      <c r="I64" s="73"/>
      <c r="J64" s="80"/>
      <c r="L64" s="233" t="s">
        <v>226</v>
      </c>
      <c r="M64" s="234"/>
      <c r="N64" s="234"/>
      <c r="O64" s="234"/>
      <c r="P64" s="234"/>
      <c r="Q64" s="234"/>
      <c r="R64" s="73"/>
      <c r="S64" s="73"/>
      <c r="T64" s="80"/>
    </row>
    <row r="65" spans="2:20" ht="11.1" customHeight="1" x14ac:dyDescent="0.2">
      <c r="B65" s="236" t="s">
        <v>203</v>
      </c>
      <c r="C65" s="237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36" t="s">
        <v>203</v>
      </c>
      <c r="M65" s="237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36" t="s">
        <v>33</v>
      </c>
      <c r="C66" s="237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36" t="s">
        <v>33</v>
      </c>
      <c r="M66" s="237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18" t="s">
        <v>204</v>
      </c>
      <c r="C67" s="219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18" t="s">
        <v>204</v>
      </c>
      <c r="M67" s="219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20" t="s">
        <v>4</v>
      </c>
      <c r="C68" s="221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20" t="s">
        <v>4</v>
      </c>
      <c r="M68" s="221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20" t="s">
        <v>5</v>
      </c>
      <c r="C69" s="221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20" t="s">
        <v>5</v>
      </c>
      <c r="M69" s="221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18" t="s">
        <v>205</v>
      </c>
      <c r="C70" s="219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18" t="s">
        <v>205</v>
      </c>
      <c r="M70" s="219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20" t="s">
        <v>206</v>
      </c>
      <c r="C71" s="221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20" t="s">
        <v>206</v>
      </c>
      <c r="M71" s="221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22" t="s">
        <v>207</v>
      </c>
      <c r="C72" s="235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22" t="s">
        <v>207</v>
      </c>
      <c r="M72" s="235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22" t="s">
        <v>27</v>
      </c>
      <c r="C73" s="235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22" t="s">
        <v>27</v>
      </c>
      <c r="M73" s="235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18" t="s">
        <v>208</v>
      </c>
      <c r="C74" s="219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18" t="s">
        <v>208</v>
      </c>
      <c r="M74" s="219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18" t="s">
        <v>23</v>
      </c>
      <c r="C76" s="219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18" t="s">
        <v>23</v>
      </c>
      <c r="M76" s="219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33" t="s">
        <v>214</v>
      </c>
      <c r="C77" s="234"/>
      <c r="D77" s="234"/>
      <c r="E77" s="234"/>
      <c r="F77" s="234"/>
      <c r="G77" s="234"/>
      <c r="H77" s="73"/>
      <c r="I77" s="73"/>
      <c r="J77" s="80"/>
      <c r="L77" s="233" t="s">
        <v>215</v>
      </c>
      <c r="M77" s="234"/>
      <c r="N77" s="234"/>
      <c r="O77" s="234"/>
      <c r="P77" s="234"/>
      <c r="Q77" s="234"/>
      <c r="R77" s="73"/>
      <c r="S77" s="73"/>
      <c r="T77" s="80"/>
    </row>
    <row r="78" spans="2:20" ht="11.1" customHeight="1" x14ac:dyDescent="0.2">
      <c r="B78" s="236" t="s">
        <v>203</v>
      </c>
      <c r="C78" s="237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36" t="s">
        <v>203</v>
      </c>
      <c r="M78" s="237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36" t="s">
        <v>33</v>
      </c>
      <c r="C79" s="237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36" t="s">
        <v>33</v>
      </c>
      <c r="M79" s="237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18" t="s">
        <v>204</v>
      </c>
      <c r="C80" s="219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18" t="s">
        <v>204</v>
      </c>
      <c r="M80" s="219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20" t="s">
        <v>4</v>
      </c>
      <c r="C81" s="221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20" t="s">
        <v>4</v>
      </c>
      <c r="M81" s="221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20" t="s">
        <v>5</v>
      </c>
      <c r="C82" s="221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20" t="s">
        <v>5</v>
      </c>
      <c r="M82" s="221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18" t="s">
        <v>205</v>
      </c>
      <c r="C83" s="219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18" t="s">
        <v>205</v>
      </c>
      <c r="M83" s="219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20" t="s">
        <v>206</v>
      </c>
      <c r="C84" s="221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20" t="s">
        <v>206</v>
      </c>
      <c r="M84" s="221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22" t="s">
        <v>207</v>
      </c>
      <c r="C85" s="235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22" t="s">
        <v>207</v>
      </c>
      <c r="M85" s="235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22" t="s">
        <v>27</v>
      </c>
      <c r="C86" s="235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22" t="s">
        <v>27</v>
      </c>
      <c r="M86" s="235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18" t="s">
        <v>208</v>
      </c>
      <c r="C87" s="219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18" t="s">
        <v>208</v>
      </c>
      <c r="M87" s="219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18" t="s">
        <v>23</v>
      </c>
      <c r="C89" s="219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18" t="s">
        <v>23</v>
      </c>
      <c r="M89" s="219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29" t="s">
        <v>59</v>
      </c>
      <c r="C92" s="238"/>
      <c r="D92" s="226" t="s">
        <v>195</v>
      </c>
      <c r="E92" s="226" t="s">
        <v>196</v>
      </c>
      <c r="F92" s="226" t="s">
        <v>197</v>
      </c>
      <c r="G92" s="226" t="s">
        <v>198</v>
      </c>
      <c r="H92" s="226" t="s">
        <v>199</v>
      </c>
      <c r="I92" s="226" t="s">
        <v>200</v>
      </c>
      <c r="J92" s="226" t="s">
        <v>201</v>
      </c>
      <c r="L92" s="229" t="s">
        <v>59</v>
      </c>
      <c r="M92" s="238"/>
      <c r="N92" s="226" t="s">
        <v>195</v>
      </c>
      <c r="O92" s="226" t="s">
        <v>196</v>
      </c>
      <c r="P92" s="226" t="s">
        <v>197</v>
      </c>
      <c r="Q92" s="226" t="s">
        <v>198</v>
      </c>
      <c r="R92" s="226" t="s">
        <v>199</v>
      </c>
      <c r="S92" s="226" t="s">
        <v>200</v>
      </c>
      <c r="T92" s="226" t="s">
        <v>201</v>
      </c>
    </row>
    <row r="93" spans="2:20" ht="11.1" customHeight="1" x14ac:dyDescent="0.2">
      <c r="B93" s="239"/>
      <c r="C93" s="240"/>
      <c r="D93" s="227"/>
      <c r="E93" s="227"/>
      <c r="F93" s="227"/>
      <c r="G93" s="227"/>
      <c r="H93" s="227"/>
      <c r="I93" s="227"/>
      <c r="J93" s="227"/>
      <c r="L93" s="239"/>
      <c r="M93" s="240"/>
      <c r="N93" s="227"/>
      <c r="O93" s="227"/>
      <c r="P93" s="227"/>
      <c r="Q93" s="227"/>
      <c r="R93" s="227"/>
      <c r="S93" s="227"/>
      <c r="T93" s="227"/>
    </row>
    <row r="94" spans="2:20" ht="11.1" customHeight="1" x14ac:dyDescent="0.2">
      <c r="B94" s="233" t="s">
        <v>227</v>
      </c>
      <c r="C94" s="234"/>
      <c r="D94" s="234"/>
      <c r="E94" s="234"/>
      <c r="F94" s="234"/>
      <c r="G94" s="234"/>
      <c r="H94" s="73"/>
      <c r="I94" s="73"/>
      <c r="J94" s="80"/>
      <c r="L94" s="233" t="s">
        <v>228</v>
      </c>
      <c r="M94" s="234"/>
      <c r="N94" s="234"/>
      <c r="O94" s="234"/>
      <c r="P94" s="234"/>
      <c r="Q94" s="234"/>
      <c r="R94" s="73"/>
      <c r="S94" s="73"/>
      <c r="T94" s="80"/>
    </row>
    <row r="95" spans="2:20" ht="11.1" customHeight="1" x14ac:dyDescent="0.2">
      <c r="B95" s="236" t="s">
        <v>203</v>
      </c>
      <c r="C95" s="237"/>
      <c r="D95" s="52"/>
      <c r="E95" s="52"/>
      <c r="F95" s="52"/>
      <c r="G95" s="52"/>
      <c r="H95" s="52"/>
      <c r="I95" s="52"/>
      <c r="J95" s="52"/>
      <c r="L95" s="236" t="s">
        <v>203</v>
      </c>
      <c r="M95" s="237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36" t="s">
        <v>33</v>
      </c>
      <c r="C96" s="237"/>
      <c r="D96" s="52"/>
      <c r="E96" s="52"/>
      <c r="F96" s="52"/>
      <c r="G96" s="52"/>
      <c r="H96" s="52"/>
      <c r="I96" s="52"/>
      <c r="J96" s="52"/>
      <c r="L96" s="236" t="s">
        <v>33</v>
      </c>
      <c r="M96" s="237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18" t="s">
        <v>204</v>
      </c>
      <c r="C97" s="219"/>
      <c r="D97" s="49"/>
      <c r="E97" s="49"/>
      <c r="F97" s="49"/>
      <c r="G97" s="49"/>
      <c r="H97" s="49"/>
      <c r="I97" s="49"/>
      <c r="J97" s="49"/>
      <c r="L97" s="218" t="s">
        <v>204</v>
      </c>
      <c r="M97" s="219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20" t="s">
        <v>4</v>
      </c>
      <c r="C98" s="221"/>
      <c r="D98" s="52"/>
      <c r="E98" s="52"/>
      <c r="F98" s="52"/>
      <c r="G98" s="52"/>
      <c r="H98" s="52"/>
      <c r="I98" s="52"/>
      <c r="J98" s="52"/>
      <c r="L98" s="220" t="s">
        <v>4</v>
      </c>
      <c r="M98" s="221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20" t="s">
        <v>5</v>
      </c>
      <c r="C99" s="221"/>
      <c r="D99" s="52"/>
      <c r="E99" s="52"/>
      <c r="F99" s="52"/>
      <c r="G99" s="52"/>
      <c r="H99" s="52"/>
      <c r="I99" s="52"/>
      <c r="J99" s="52"/>
      <c r="L99" s="220" t="s">
        <v>5</v>
      </c>
      <c r="M99" s="221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18" t="s">
        <v>205</v>
      </c>
      <c r="C100" s="219"/>
      <c r="D100" s="49"/>
      <c r="E100" s="49"/>
      <c r="F100" s="49"/>
      <c r="G100" s="49"/>
      <c r="H100" s="49"/>
      <c r="I100" s="49"/>
      <c r="J100" s="49"/>
      <c r="L100" s="218" t="s">
        <v>205</v>
      </c>
      <c r="M100" s="219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20" t="s">
        <v>206</v>
      </c>
      <c r="C101" s="221"/>
      <c r="D101" s="52"/>
      <c r="E101" s="52"/>
      <c r="F101" s="52"/>
      <c r="G101" s="52"/>
      <c r="H101" s="52"/>
      <c r="I101" s="52"/>
      <c r="J101" s="52"/>
      <c r="L101" s="220" t="s">
        <v>206</v>
      </c>
      <c r="M101" s="221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22" t="s">
        <v>207</v>
      </c>
      <c r="C102" s="235"/>
      <c r="D102" s="52"/>
      <c r="E102" s="52"/>
      <c r="F102" s="52"/>
      <c r="G102" s="52"/>
      <c r="H102" s="52"/>
      <c r="I102" s="52"/>
      <c r="J102" s="52"/>
      <c r="L102" s="222" t="s">
        <v>207</v>
      </c>
      <c r="M102" s="235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22" t="s">
        <v>27</v>
      </c>
      <c r="C103" s="235"/>
      <c r="D103" s="52"/>
      <c r="E103" s="52"/>
      <c r="F103" s="52"/>
      <c r="G103" s="52"/>
      <c r="H103" s="52"/>
      <c r="I103" s="52"/>
      <c r="J103" s="52"/>
      <c r="L103" s="222" t="s">
        <v>27</v>
      </c>
      <c r="M103" s="235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18" t="s">
        <v>208</v>
      </c>
      <c r="C104" s="219"/>
      <c r="D104" s="49"/>
      <c r="E104" s="49"/>
      <c r="F104" s="49"/>
      <c r="G104" s="49"/>
      <c r="H104" s="49"/>
      <c r="I104" s="49"/>
      <c r="J104" s="49"/>
      <c r="L104" s="218" t="s">
        <v>208</v>
      </c>
      <c r="M104" s="219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18" t="s">
        <v>23</v>
      </c>
      <c r="C106" s="219"/>
      <c r="D106" s="49"/>
      <c r="E106" s="49"/>
      <c r="F106" s="49"/>
      <c r="G106" s="49"/>
      <c r="H106" s="49"/>
      <c r="I106" s="49"/>
      <c r="J106" s="49"/>
      <c r="L106" s="218" t="s">
        <v>23</v>
      </c>
      <c r="M106" s="219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33" t="s">
        <v>218</v>
      </c>
      <c r="C107" s="234"/>
      <c r="D107" s="234"/>
      <c r="E107" s="234"/>
      <c r="F107" s="234"/>
      <c r="G107" s="234"/>
      <c r="H107" s="73"/>
      <c r="I107" s="73"/>
      <c r="J107" s="80"/>
      <c r="L107" s="233" t="s">
        <v>219</v>
      </c>
      <c r="M107" s="234"/>
      <c r="N107" s="234"/>
      <c r="O107" s="234"/>
      <c r="P107" s="234"/>
      <c r="Q107" s="234"/>
      <c r="R107" s="73"/>
      <c r="S107" s="73"/>
      <c r="T107" s="80"/>
    </row>
    <row r="108" spans="2:20" ht="11.1" customHeight="1" x14ac:dyDescent="0.2">
      <c r="B108" s="236" t="s">
        <v>203</v>
      </c>
      <c r="C108" s="237"/>
      <c r="D108" s="52"/>
      <c r="E108" s="52"/>
      <c r="F108" s="52"/>
      <c r="G108" s="52"/>
      <c r="H108" s="52"/>
      <c r="I108" s="52"/>
      <c r="J108" s="52"/>
      <c r="L108" s="236" t="s">
        <v>203</v>
      </c>
      <c r="M108" s="237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36" t="s">
        <v>33</v>
      </c>
      <c r="C109" s="237"/>
      <c r="D109" s="52"/>
      <c r="E109" s="52"/>
      <c r="F109" s="52"/>
      <c r="G109" s="52"/>
      <c r="H109" s="52"/>
      <c r="I109" s="52"/>
      <c r="J109" s="52"/>
      <c r="L109" s="236" t="s">
        <v>33</v>
      </c>
      <c r="M109" s="237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18" t="s">
        <v>204</v>
      </c>
      <c r="C110" s="219"/>
      <c r="D110" s="49"/>
      <c r="E110" s="49"/>
      <c r="F110" s="49"/>
      <c r="G110" s="49"/>
      <c r="H110" s="49"/>
      <c r="I110" s="49"/>
      <c r="J110" s="49"/>
      <c r="L110" s="218" t="s">
        <v>204</v>
      </c>
      <c r="M110" s="219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20" t="s">
        <v>4</v>
      </c>
      <c r="C111" s="221"/>
      <c r="D111" s="52"/>
      <c r="E111" s="52"/>
      <c r="F111" s="52"/>
      <c r="G111" s="52"/>
      <c r="H111" s="52"/>
      <c r="I111" s="52"/>
      <c r="J111" s="52"/>
      <c r="L111" s="220" t="s">
        <v>4</v>
      </c>
      <c r="M111" s="221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20" t="s">
        <v>5</v>
      </c>
      <c r="C112" s="221"/>
      <c r="D112" s="52"/>
      <c r="E112" s="52"/>
      <c r="F112" s="52"/>
      <c r="G112" s="52"/>
      <c r="H112" s="52"/>
      <c r="I112" s="52"/>
      <c r="J112" s="52"/>
      <c r="L112" s="220" t="s">
        <v>5</v>
      </c>
      <c r="M112" s="221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18" t="s">
        <v>205</v>
      </c>
      <c r="C113" s="219"/>
      <c r="D113" s="49"/>
      <c r="E113" s="49"/>
      <c r="F113" s="49"/>
      <c r="G113" s="49"/>
      <c r="H113" s="49"/>
      <c r="I113" s="49"/>
      <c r="J113" s="49"/>
      <c r="L113" s="218" t="s">
        <v>205</v>
      </c>
      <c r="M113" s="219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20" t="s">
        <v>206</v>
      </c>
      <c r="C114" s="221"/>
      <c r="D114" s="52"/>
      <c r="E114" s="52"/>
      <c r="F114" s="52"/>
      <c r="G114" s="52"/>
      <c r="H114" s="52"/>
      <c r="I114" s="52"/>
      <c r="J114" s="52"/>
      <c r="L114" s="220" t="s">
        <v>206</v>
      </c>
      <c r="M114" s="221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22" t="s">
        <v>207</v>
      </c>
      <c r="C115" s="235"/>
      <c r="D115" s="52"/>
      <c r="E115" s="52"/>
      <c r="F115" s="52"/>
      <c r="G115" s="52"/>
      <c r="H115" s="52"/>
      <c r="I115" s="52"/>
      <c r="J115" s="52"/>
      <c r="L115" s="222" t="s">
        <v>207</v>
      </c>
      <c r="M115" s="235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22" t="s">
        <v>27</v>
      </c>
      <c r="C116" s="235"/>
      <c r="D116" s="52"/>
      <c r="E116" s="52"/>
      <c r="F116" s="52"/>
      <c r="G116" s="52"/>
      <c r="H116" s="52"/>
      <c r="I116" s="52"/>
      <c r="J116" s="52"/>
      <c r="L116" s="222" t="s">
        <v>27</v>
      </c>
      <c r="M116" s="235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18" t="s">
        <v>208</v>
      </c>
      <c r="C117" s="219"/>
      <c r="D117" s="49"/>
      <c r="E117" s="49"/>
      <c r="F117" s="49"/>
      <c r="G117" s="49"/>
      <c r="H117" s="49"/>
      <c r="I117" s="49"/>
      <c r="J117" s="49"/>
      <c r="L117" s="218" t="s">
        <v>208</v>
      </c>
      <c r="M117" s="219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18" t="s">
        <v>23</v>
      </c>
      <c r="C119" s="219"/>
      <c r="D119" s="49"/>
      <c r="E119" s="49"/>
      <c r="F119" s="49"/>
      <c r="G119" s="49"/>
      <c r="H119" s="49"/>
      <c r="I119" s="49"/>
      <c r="J119" s="49"/>
      <c r="L119" s="218" t="s">
        <v>23</v>
      </c>
      <c r="M119" s="219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233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9" t="s">
        <v>59</v>
      </c>
      <c r="C3" s="238"/>
      <c r="D3" s="226" t="s">
        <v>195</v>
      </c>
      <c r="E3" s="226" t="s">
        <v>196</v>
      </c>
      <c r="F3" s="226" t="s">
        <v>197</v>
      </c>
      <c r="G3" s="226" t="s">
        <v>198</v>
      </c>
      <c r="H3" s="226" t="s">
        <v>199</v>
      </c>
      <c r="I3" s="226" t="s">
        <v>200</v>
      </c>
      <c r="J3" s="226" t="s">
        <v>201</v>
      </c>
      <c r="K3" s="47"/>
      <c r="L3" s="229" t="s">
        <v>59</v>
      </c>
      <c r="M3" s="238"/>
      <c r="N3" s="226" t="s">
        <v>195</v>
      </c>
      <c r="O3" s="226" t="s">
        <v>196</v>
      </c>
      <c r="P3" s="226" t="s">
        <v>197</v>
      </c>
      <c r="Q3" s="226" t="s">
        <v>198</v>
      </c>
      <c r="R3" s="226" t="s">
        <v>199</v>
      </c>
      <c r="S3" s="226" t="s">
        <v>200</v>
      </c>
      <c r="T3" s="226" t="s">
        <v>201</v>
      </c>
    </row>
    <row r="4" spans="2:20" ht="11.1" customHeight="1" x14ac:dyDescent="0.2">
      <c r="B4" s="239"/>
      <c r="C4" s="240"/>
      <c r="D4" s="227"/>
      <c r="E4" s="227"/>
      <c r="F4" s="227"/>
      <c r="G4" s="227"/>
      <c r="H4" s="227"/>
      <c r="I4" s="227"/>
      <c r="J4" s="227"/>
      <c r="K4" s="47"/>
      <c r="L4" s="239"/>
      <c r="M4" s="240"/>
      <c r="N4" s="227"/>
      <c r="O4" s="227"/>
      <c r="P4" s="227"/>
      <c r="Q4" s="227"/>
      <c r="R4" s="227"/>
      <c r="S4" s="227"/>
      <c r="T4" s="227"/>
    </row>
    <row r="5" spans="2:20" ht="11.1" customHeight="1" x14ac:dyDescent="0.2">
      <c r="B5" s="233" t="s">
        <v>222</v>
      </c>
      <c r="C5" s="234"/>
      <c r="D5" s="234"/>
      <c r="E5" s="234"/>
      <c r="F5" s="234"/>
      <c r="G5" s="234"/>
      <c r="H5" s="73"/>
      <c r="I5" s="73"/>
      <c r="J5" s="74"/>
      <c r="K5" s="47"/>
      <c r="L5" s="233" t="s">
        <v>222</v>
      </c>
      <c r="M5" s="234"/>
      <c r="N5" s="234"/>
      <c r="O5" s="234"/>
      <c r="P5" s="234"/>
      <c r="Q5" s="234"/>
      <c r="R5" s="73"/>
      <c r="S5" s="73"/>
      <c r="T5" s="74"/>
    </row>
    <row r="6" spans="2:20" ht="11.1" customHeight="1" x14ac:dyDescent="0.2">
      <c r="B6" s="236" t="s">
        <v>203</v>
      </c>
      <c r="C6" s="237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36" t="s">
        <v>203</v>
      </c>
      <c r="M6" s="237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36" t="s">
        <v>33</v>
      </c>
      <c r="C7" s="237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36" t="s">
        <v>33</v>
      </c>
      <c r="M7" s="237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18" t="s">
        <v>204</v>
      </c>
      <c r="C8" s="219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18" t="s">
        <v>204</v>
      </c>
      <c r="M8" s="219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20" t="s">
        <v>4</v>
      </c>
      <c r="C9" s="221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20" t="s">
        <v>4</v>
      </c>
      <c r="M9" s="221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20" t="s">
        <v>5</v>
      </c>
      <c r="C10" s="221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20" t="s">
        <v>5</v>
      </c>
      <c r="M10" s="221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18" t="s">
        <v>205</v>
      </c>
      <c r="C11" s="219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18" t="s">
        <v>205</v>
      </c>
      <c r="M11" s="219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20" t="s">
        <v>206</v>
      </c>
      <c r="C12" s="221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20" t="s">
        <v>206</v>
      </c>
      <c r="M12" s="221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22" t="s">
        <v>207</v>
      </c>
      <c r="C13" s="235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22" t="s">
        <v>207</v>
      </c>
      <c r="M13" s="235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22" t="s">
        <v>27</v>
      </c>
      <c r="C14" s="235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2" t="s">
        <v>27</v>
      </c>
      <c r="M14" s="235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18" t="s">
        <v>208</v>
      </c>
      <c r="C15" s="219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18" t="s">
        <v>208</v>
      </c>
      <c r="M15" s="219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18" t="s">
        <v>23</v>
      </c>
      <c r="C17" s="219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18" t="s">
        <v>23</v>
      </c>
      <c r="M17" s="219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29" t="s">
        <v>59</v>
      </c>
      <c r="C20" s="238"/>
      <c r="D20" s="226" t="s">
        <v>195</v>
      </c>
      <c r="E20" s="226" t="s">
        <v>196</v>
      </c>
      <c r="F20" s="226" t="s">
        <v>197</v>
      </c>
      <c r="G20" s="226" t="s">
        <v>198</v>
      </c>
      <c r="H20" s="226" t="s">
        <v>199</v>
      </c>
      <c r="I20" s="226" t="s">
        <v>200</v>
      </c>
      <c r="J20" s="226" t="s">
        <v>201</v>
      </c>
      <c r="L20" s="229" t="s">
        <v>59</v>
      </c>
      <c r="M20" s="238"/>
      <c r="N20" s="226" t="s">
        <v>195</v>
      </c>
      <c r="O20" s="226" t="s">
        <v>196</v>
      </c>
      <c r="P20" s="226" t="s">
        <v>197</v>
      </c>
      <c r="Q20" s="226" t="s">
        <v>198</v>
      </c>
      <c r="R20" s="226" t="s">
        <v>199</v>
      </c>
      <c r="S20" s="226" t="s">
        <v>200</v>
      </c>
      <c r="T20" s="226" t="s">
        <v>201</v>
      </c>
    </row>
    <row r="21" spans="2:20" s="47" customFormat="1" ht="11.1" customHeight="1" x14ac:dyDescent="0.2">
      <c r="B21" s="239"/>
      <c r="C21" s="240"/>
      <c r="D21" s="227"/>
      <c r="E21" s="227"/>
      <c r="F21" s="227"/>
      <c r="G21" s="227"/>
      <c r="H21" s="227"/>
      <c r="I21" s="227"/>
      <c r="J21" s="227"/>
      <c r="L21" s="239"/>
      <c r="M21" s="240"/>
      <c r="N21" s="227"/>
      <c r="O21" s="227"/>
      <c r="P21" s="227"/>
      <c r="Q21" s="227"/>
      <c r="R21" s="227"/>
      <c r="S21" s="227"/>
      <c r="T21" s="227"/>
    </row>
    <row r="22" spans="2:20" s="47" customFormat="1" ht="11.1" customHeight="1" x14ac:dyDescent="0.2">
      <c r="B22" s="233" t="s">
        <v>223</v>
      </c>
      <c r="C22" s="234"/>
      <c r="D22" s="234"/>
      <c r="E22" s="234"/>
      <c r="F22" s="234"/>
      <c r="G22" s="234"/>
      <c r="H22" s="73"/>
      <c r="I22" s="73"/>
      <c r="J22" s="74"/>
      <c r="L22" s="233" t="s">
        <v>224</v>
      </c>
      <c r="M22" s="234"/>
      <c r="N22" s="234"/>
      <c r="O22" s="234"/>
      <c r="P22" s="234"/>
      <c r="Q22" s="234"/>
      <c r="R22" s="73"/>
      <c r="S22" s="73"/>
      <c r="T22" s="74"/>
    </row>
    <row r="23" spans="2:20" s="47" customFormat="1" ht="11.1" customHeight="1" x14ac:dyDescent="0.2">
      <c r="B23" s="236" t="s">
        <v>203</v>
      </c>
      <c r="C23" s="237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36" t="s">
        <v>203</v>
      </c>
      <c r="M23" s="237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36" t="s">
        <v>33</v>
      </c>
      <c r="C24" s="237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36" t="s">
        <v>33</v>
      </c>
      <c r="M24" s="237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18" t="s">
        <v>204</v>
      </c>
      <c r="C25" s="219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18" t="s">
        <v>204</v>
      </c>
      <c r="M25" s="219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20" t="s">
        <v>4</v>
      </c>
      <c r="C26" s="221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20" t="s">
        <v>4</v>
      </c>
      <c r="M26" s="221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20" t="s">
        <v>5</v>
      </c>
      <c r="C27" s="221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20" t="s">
        <v>5</v>
      </c>
      <c r="M27" s="221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18" t="s">
        <v>205</v>
      </c>
      <c r="C28" s="219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18" t="s">
        <v>205</v>
      </c>
      <c r="M28" s="219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20" t="s">
        <v>206</v>
      </c>
      <c r="C29" s="221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20" t="s">
        <v>206</v>
      </c>
      <c r="M29" s="221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22" t="s">
        <v>207</v>
      </c>
      <c r="C30" s="235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22" t="s">
        <v>207</v>
      </c>
      <c r="M30" s="235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22" t="s">
        <v>27</v>
      </c>
      <c r="C31" s="235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22" t="s">
        <v>27</v>
      </c>
      <c r="M31" s="235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18" t="s">
        <v>208</v>
      </c>
      <c r="C32" s="219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18" t="s">
        <v>208</v>
      </c>
      <c r="M32" s="219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18" t="s">
        <v>23</v>
      </c>
      <c r="C34" s="219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18" t="s">
        <v>23</v>
      </c>
      <c r="M34" s="219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29" t="s">
        <v>59</v>
      </c>
      <c r="C37" s="238"/>
      <c r="D37" s="226" t="s">
        <v>195</v>
      </c>
      <c r="E37" s="226" t="s">
        <v>196</v>
      </c>
      <c r="F37" s="226" t="s">
        <v>197</v>
      </c>
      <c r="G37" s="226" t="s">
        <v>198</v>
      </c>
      <c r="H37" s="226" t="s">
        <v>199</v>
      </c>
      <c r="I37" s="226" t="s">
        <v>200</v>
      </c>
      <c r="J37" s="226" t="s">
        <v>201</v>
      </c>
      <c r="L37" s="229" t="s">
        <v>59</v>
      </c>
      <c r="M37" s="238"/>
      <c r="N37" s="226" t="s">
        <v>195</v>
      </c>
      <c r="O37" s="226" t="s">
        <v>196</v>
      </c>
      <c r="P37" s="226" t="s">
        <v>197</v>
      </c>
      <c r="Q37" s="226" t="s">
        <v>198</v>
      </c>
      <c r="R37" s="226" t="s">
        <v>199</v>
      </c>
      <c r="S37" s="226" t="s">
        <v>200</v>
      </c>
      <c r="T37" s="226" t="s">
        <v>201</v>
      </c>
    </row>
    <row r="38" spans="2:20" ht="11.1" customHeight="1" x14ac:dyDescent="0.2">
      <c r="B38" s="239"/>
      <c r="C38" s="240"/>
      <c r="D38" s="227"/>
      <c r="E38" s="227"/>
      <c r="F38" s="227"/>
      <c r="G38" s="227"/>
      <c r="H38" s="227"/>
      <c r="I38" s="227"/>
      <c r="J38" s="227"/>
      <c r="L38" s="239"/>
      <c r="M38" s="240"/>
      <c r="N38" s="227"/>
      <c r="O38" s="227"/>
      <c r="P38" s="227"/>
      <c r="Q38" s="227"/>
      <c r="R38" s="227"/>
      <c r="S38" s="227"/>
      <c r="T38" s="227"/>
    </row>
    <row r="39" spans="2:20" ht="11.1" customHeight="1" x14ac:dyDescent="0.2">
      <c r="B39" s="233" t="s">
        <v>225</v>
      </c>
      <c r="C39" s="234"/>
      <c r="D39" s="234"/>
      <c r="E39" s="234"/>
      <c r="F39" s="234"/>
      <c r="G39" s="234"/>
      <c r="H39" s="73"/>
      <c r="I39" s="73"/>
      <c r="J39" s="80"/>
      <c r="L39" s="233" t="s">
        <v>226</v>
      </c>
      <c r="M39" s="234"/>
      <c r="N39" s="234"/>
      <c r="O39" s="234"/>
      <c r="P39" s="234"/>
      <c r="Q39" s="234"/>
      <c r="R39" s="73"/>
      <c r="S39" s="73"/>
      <c r="T39" s="80"/>
    </row>
    <row r="40" spans="2:20" ht="11.1" customHeight="1" x14ac:dyDescent="0.2">
      <c r="B40" s="236" t="s">
        <v>203</v>
      </c>
      <c r="C40" s="237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36" t="s">
        <v>203</v>
      </c>
      <c r="M40" s="237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36" t="s">
        <v>33</v>
      </c>
      <c r="C41" s="237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36" t="s">
        <v>33</v>
      </c>
      <c r="M41" s="237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18" t="s">
        <v>204</v>
      </c>
      <c r="C42" s="219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18" t="s">
        <v>204</v>
      </c>
      <c r="M42" s="219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20" t="s">
        <v>4</v>
      </c>
      <c r="C43" s="221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20" t="s">
        <v>4</v>
      </c>
      <c r="M43" s="221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20" t="s">
        <v>5</v>
      </c>
      <c r="C44" s="221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20" t="s">
        <v>5</v>
      </c>
      <c r="M44" s="221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18" t="s">
        <v>205</v>
      </c>
      <c r="C45" s="219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18" t="s">
        <v>205</v>
      </c>
      <c r="M45" s="219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20" t="s">
        <v>206</v>
      </c>
      <c r="C46" s="221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20" t="s">
        <v>206</v>
      </c>
      <c r="M46" s="221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22" t="s">
        <v>207</v>
      </c>
      <c r="C47" s="235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22" t="s">
        <v>207</v>
      </c>
      <c r="M47" s="235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22" t="s">
        <v>27</v>
      </c>
      <c r="C48" s="235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22" t="s">
        <v>27</v>
      </c>
      <c r="M48" s="235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18" t="s">
        <v>208</v>
      </c>
      <c r="C49" s="219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18" t="s">
        <v>208</v>
      </c>
      <c r="M49" s="219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18" t="s">
        <v>23</v>
      </c>
      <c r="C51" s="219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18" t="s">
        <v>23</v>
      </c>
      <c r="M51" s="219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29" t="s">
        <v>59</v>
      </c>
      <c r="C54" s="238"/>
      <c r="D54" s="226" t="s">
        <v>195</v>
      </c>
      <c r="E54" s="226" t="s">
        <v>196</v>
      </c>
      <c r="F54" s="226" t="s">
        <v>197</v>
      </c>
      <c r="G54" s="226" t="s">
        <v>198</v>
      </c>
      <c r="H54" s="226" t="s">
        <v>199</v>
      </c>
      <c r="I54" s="226" t="s">
        <v>200</v>
      </c>
      <c r="J54" s="226" t="s">
        <v>201</v>
      </c>
      <c r="L54" s="229" t="s">
        <v>59</v>
      </c>
      <c r="M54" s="238"/>
      <c r="N54" s="226" t="s">
        <v>195</v>
      </c>
      <c r="O54" s="226" t="s">
        <v>196</v>
      </c>
      <c r="P54" s="226" t="s">
        <v>197</v>
      </c>
      <c r="Q54" s="226" t="s">
        <v>198</v>
      </c>
      <c r="R54" s="226" t="s">
        <v>199</v>
      </c>
      <c r="S54" s="226" t="s">
        <v>200</v>
      </c>
      <c r="T54" s="226" t="s">
        <v>201</v>
      </c>
    </row>
    <row r="55" spans="2:20" ht="11.1" hidden="1" customHeight="1" outlineLevel="1" x14ac:dyDescent="0.2">
      <c r="B55" s="239"/>
      <c r="C55" s="240"/>
      <c r="D55" s="227"/>
      <c r="E55" s="227"/>
      <c r="F55" s="227"/>
      <c r="G55" s="227"/>
      <c r="H55" s="227"/>
      <c r="I55" s="227"/>
      <c r="J55" s="227"/>
      <c r="L55" s="239"/>
      <c r="M55" s="240"/>
      <c r="N55" s="227"/>
      <c r="O55" s="227"/>
      <c r="P55" s="227"/>
      <c r="Q55" s="227"/>
      <c r="R55" s="227"/>
      <c r="S55" s="227"/>
      <c r="T55" s="227"/>
    </row>
    <row r="56" spans="2:20" ht="11.1" hidden="1" customHeight="1" outlineLevel="1" x14ac:dyDescent="0.2">
      <c r="B56" s="233" t="s">
        <v>227</v>
      </c>
      <c r="C56" s="234"/>
      <c r="D56" s="234"/>
      <c r="E56" s="234"/>
      <c r="F56" s="234"/>
      <c r="G56" s="234"/>
      <c r="H56" s="73"/>
      <c r="I56" s="73"/>
      <c r="J56" s="80"/>
      <c r="L56" s="233" t="s">
        <v>228</v>
      </c>
      <c r="M56" s="234"/>
      <c r="N56" s="234"/>
      <c r="O56" s="234"/>
      <c r="P56" s="234"/>
      <c r="Q56" s="234"/>
      <c r="R56" s="73"/>
      <c r="S56" s="73"/>
      <c r="T56" s="80"/>
    </row>
    <row r="57" spans="2:20" ht="11.1" hidden="1" customHeight="1" outlineLevel="1" x14ac:dyDescent="0.2">
      <c r="B57" s="236" t="s">
        <v>203</v>
      </c>
      <c r="C57" s="237"/>
      <c r="D57" s="52"/>
      <c r="E57" s="52"/>
      <c r="F57" s="52"/>
      <c r="G57" s="52"/>
      <c r="H57" s="52"/>
      <c r="I57" s="52"/>
      <c r="J57" s="52"/>
      <c r="L57" s="236" t="s">
        <v>203</v>
      </c>
      <c r="M57" s="237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36" t="s">
        <v>33</v>
      </c>
      <c r="C58" s="237"/>
      <c r="D58" s="52"/>
      <c r="E58" s="52"/>
      <c r="F58" s="52"/>
      <c r="G58" s="52"/>
      <c r="H58" s="52"/>
      <c r="I58" s="52"/>
      <c r="J58" s="52"/>
      <c r="L58" s="236" t="s">
        <v>33</v>
      </c>
      <c r="M58" s="237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18" t="s">
        <v>204</v>
      </c>
      <c r="C59" s="219"/>
      <c r="D59" s="49"/>
      <c r="E59" s="49"/>
      <c r="F59" s="49"/>
      <c r="G59" s="49"/>
      <c r="H59" s="49"/>
      <c r="I59" s="49"/>
      <c r="J59" s="49"/>
      <c r="L59" s="218" t="s">
        <v>204</v>
      </c>
      <c r="M59" s="219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20" t="s">
        <v>4</v>
      </c>
      <c r="C60" s="221"/>
      <c r="D60" s="52"/>
      <c r="E60" s="52"/>
      <c r="F60" s="52"/>
      <c r="G60" s="52"/>
      <c r="H60" s="52"/>
      <c r="I60" s="52"/>
      <c r="J60" s="52"/>
      <c r="L60" s="220" t="s">
        <v>4</v>
      </c>
      <c r="M60" s="221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20" t="s">
        <v>5</v>
      </c>
      <c r="C61" s="221"/>
      <c r="D61" s="52"/>
      <c r="E61" s="52"/>
      <c r="F61" s="52"/>
      <c r="G61" s="52"/>
      <c r="H61" s="52"/>
      <c r="I61" s="52"/>
      <c r="J61" s="52"/>
      <c r="L61" s="220" t="s">
        <v>5</v>
      </c>
      <c r="M61" s="221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18" t="s">
        <v>205</v>
      </c>
      <c r="C62" s="219"/>
      <c r="D62" s="49"/>
      <c r="E62" s="49"/>
      <c r="F62" s="49"/>
      <c r="G62" s="49"/>
      <c r="H62" s="49"/>
      <c r="I62" s="49"/>
      <c r="J62" s="49"/>
      <c r="L62" s="218" t="s">
        <v>205</v>
      </c>
      <c r="M62" s="219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20" t="s">
        <v>206</v>
      </c>
      <c r="C63" s="221"/>
      <c r="D63" s="52"/>
      <c r="E63" s="52"/>
      <c r="F63" s="52"/>
      <c r="G63" s="52"/>
      <c r="H63" s="52"/>
      <c r="I63" s="52"/>
      <c r="J63" s="52"/>
      <c r="L63" s="220" t="s">
        <v>206</v>
      </c>
      <c r="M63" s="221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22" t="s">
        <v>207</v>
      </c>
      <c r="C64" s="235"/>
      <c r="D64" s="52"/>
      <c r="E64" s="52"/>
      <c r="F64" s="52"/>
      <c r="G64" s="52"/>
      <c r="H64" s="52"/>
      <c r="I64" s="52"/>
      <c r="J64" s="52"/>
      <c r="L64" s="222" t="s">
        <v>207</v>
      </c>
      <c r="M64" s="235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22" t="s">
        <v>27</v>
      </c>
      <c r="C65" s="235"/>
      <c r="D65" s="52"/>
      <c r="E65" s="52"/>
      <c r="F65" s="52"/>
      <c r="G65" s="52"/>
      <c r="H65" s="52"/>
      <c r="I65" s="52"/>
      <c r="J65" s="52"/>
      <c r="L65" s="222" t="s">
        <v>27</v>
      </c>
      <c r="M65" s="235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18" t="s">
        <v>208</v>
      </c>
      <c r="C66" s="219"/>
      <c r="D66" s="49"/>
      <c r="E66" s="49"/>
      <c r="F66" s="49"/>
      <c r="G66" s="49"/>
      <c r="H66" s="49"/>
      <c r="I66" s="49"/>
      <c r="J66" s="49"/>
      <c r="L66" s="218" t="s">
        <v>208</v>
      </c>
      <c r="M66" s="219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18" t="s">
        <v>23</v>
      </c>
      <c r="C68" s="219"/>
      <c r="D68" s="49"/>
      <c r="E68" s="49"/>
      <c r="F68" s="49"/>
      <c r="G68" s="49"/>
      <c r="H68" s="49"/>
      <c r="I68" s="49"/>
      <c r="J68" s="49"/>
      <c r="L68" s="218" t="s">
        <v>23</v>
      </c>
      <c r="M68" s="219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M33"/>
  <sheetViews>
    <sheetView showGridLines="0" zoomScaleNormal="100" zoomScaleSheetLayoutView="100" workbookViewId="0">
      <pane xSplit="3" ySplit="1" topLeftCell="S5" activePane="bottomRight" state="frozen"/>
      <selection activeCell="Q2" sqref="Q2"/>
      <selection pane="topRight" activeCell="Q2" sqref="Q2"/>
      <selection pane="bottomLeft" activeCell="Q2" sqref="Q2"/>
      <selection pane="bottomRight" activeCell="Z44" sqref="Z44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34" width="9.28515625" style="46" customWidth="1"/>
    <col min="35" max="16384" width="9.140625" style="46"/>
  </cols>
  <sheetData>
    <row r="1" spans="2:37" s="1" customFormat="1" ht="12" hidden="1" customHeight="1" x14ac:dyDescent="0.2">
      <c r="C1" s="2"/>
    </row>
    <row r="2" spans="2:37" s="1" customFormat="1" ht="12" hidden="1" customHeight="1" x14ac:dyDescent="0.2">
      <c r="C2" s="2"/>
    </row>
    <row r="3" spans="2:37" s="1" customFormat="1" ht="12" hidden="1" customHeight="1" x14ac:dyDescent="0.2">
      <c r="C3" s="2"/>
    </row>
    <row r="4" spans="2:37" s="1" customFormat="1" ht="12" hidden="1" customHeight="1" x14ac:dyDescent="0.2">
      <c r="C4" s="2"/>
    </row>
    <row r="5" spans="2:37" s="1" customFormat="1" ht="12" customHeight="1" x14ac:dyDescent="0.2">
      <c r="C5" s="2"/>
    </row>
    <row r="6" spans="2:37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2:37" ht="12" customHeight="1" x14ac:dyDescent="0.2">
      <c r="B7" s="229" t="s">
        <v>59</v>
      </c>
      <c r="C7" s="241"/>
      <c r="D7" s="188" t="s">
        <v>122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1"/>
      <c r="AA7" s="172"/>
      <c r="AC7" s="188" t="s">
        <v>122</v>
      </c>
      <c r="AD7" s="170"/>
      <c r="AE7" s="170"/>
      <c r="AF7" s="170"/>
      <c r="AG7" s="171"/>
      <c r="AH7" s="172"/>
    </row>
    <row r="8" spans="2:37" ht="12" customHeight="1" x14ac:dyDescent="0.2">
      <c r="B8" s="242"/>
      <c r="C8" s="243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C8" s="88">
        <v>2018</v>
      </c>
      <c r="AD8" s="88">
        <v>2019</v>
      </c>
      <c r="AE8" s="88">
        <v>2020</v>
      </c>
      <c r="AF8" s="88">
        <v>2021</v>
      </c>
      <c r="AG8" s="88">
        <v>2022</v>
      </c>
      <c r="AH8" s="88">
        <v>2023</v>
      </c>
    </row>
    <row r="9" spans="2:37" ht="12" customHeight="1" x14ac:dyDescent="0.2">
      <c r="B9" s="236" t="s">
        <v>203</v>
      </c>
      <c r="C9" s="237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C9" s="52">
        <f>SUM(D9:G9)</f>
        <v>385922</v>
      </c>
      <c r="AD9" s="52">
        <f>SUM(H9:K9)</f>
        <v>377271</v>
      </c>
      <c r="AE9" s="52">
        <f>SUM(L9:O9)</f>
        <v>444319</v>
      </c>
      <c r="AF9" s="52">
        <f>SUM($P9:S9)</f>
        <v>375043</v>
      </c>
      <c r="AG9" s="52">
        <f>SUM($T9:W9)</f>
        <v>439511</v>
      </c>
      <c r="AH9" s="52">
        <f>SUM($X9:AA9)</f>
        <v>514978</v>
      </c>
    </row>
    <row r="10" spans="2:37" ht="12" customHeight="1" x14ac:dyDescent="0.2">
      <c r="B10" s="236" t="s">
        <v>33</v>
      </c>
      <c r="C10" s="237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v>111392</v>
      </c>
      <c r="AA10" s="52">
        <v>105991</v>
      </c>
      <c r="AC10" s="52">
        <f>SUM(D10:G10)</f>
        <v>266876</v>
      </c>
      <c r="AD10" s="52">
        <f>SUM(H10:K10)</f>
        <v>281978</v>
      </c>
      <c r="AE10" s="52">
        <f>SUM(L10:O10)</f>
        <v>344720</v>
      </c>
      <c r="AF10" s="52">
        <f>SUM($P10:S10)</f>
        <v>312624</v>
      </c>
      <c r="AG10" s="52">
        <f>SUM($T10:W10)</f>
        <v>369839</v>
      </c>
      <c r="AH10" s="52">
        <f>SUM($X10:AA10)</f>
        <v>400975</v>
      </c>
      <c r="AK10" s="109"/>
    </row>
    <row r="11" spans="2:37" ht="12" customHeight="1" x14ac:dyDescent="0.2">
      <c r="B11" s="179" t="s">
        <v>204</v>
      </c>
      <c r="C11" s="179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A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31101</v>
      </c>
      <c r="AA11" s="44">
        <f t="shared" si="1"/>
        <v>33472</v>
      </c>
      <c r="AC11" s="44">
        <f t="shared" ref="AC11" si="2">AC9-AC10</f>
        <v>119046</v>
      </c>
      <c r="AD11" s="44">
        <f t="shared" ref="AD11" si="3">AD9-AD10</f>
        <v>95293</v>
      </c>
      <c r="AE11" s="44">
        <f t="shared" ref="AE11:AF11" si="4">AE9-AE10</f>
        <v>99599</v>
      </c>
      <c r="AF11" s="44">
        <f t="shared" si="4"/>
        <v>62419</v>
      </c>
      <c r="AG11" s="44">
        <f t="shared" ref="AG11:AH11" si="5">AG9-AG10</f>
        <v>69672</v>
      </c>
      <c r="AH11" s="44">
        <f t="shared" si="5"/>
        <v>114003</v>
      </c>
      <c r="AK11" s="109"/>
    </row>
    <row r="12" spans="2:37" ht="12" customHeight="1" x14ac:dyDescent="0.2">
      <c r="B12" s="220" t="s">
        <v>4</v>
      </c>
      <c r="C12" s="221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C12" s="52">
        <f t="shared" ref="AC12:AC13" si="6">SUM(D12:G12)</f>
        <v>17308</v>
      </c>
      <c r="AD12" s="52">
        <f t="shared" ref="AD12:AD13" si="7">SUM(H12:K12)</f>
        <v>16461</v>
      </c>
      <c r="AE12" s="52">
        <f t="shared" ref="AE12:AE13" si="8">SUM(L12:O12)</f>
        <v>13727</v>
      </c>
      <c r="AF12" s="52">
        <f>SUM($P12:S12)</f>
        <v>14060</v>
      </c>
      <c r="AG12" s="52">
        <f>SUM($T12:W12)</f>
        <v>14785</v>
      </c>
      <c r="AH12" s="52">
        <f>SUM($X12:AA12)</f>
        <v>18951</v>
      </c>
      <c r="AK12" s="109"/>
    </row>
    <row r="13" spans="2:37" ht="12" customHeight="1" x14ac:dyDescent="0.2">
      <c r="B13" s="220" t="s">
        <v>5</v>
      </c>
      <c r="C13" s="221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C13" s="52">
        <f t="shared" si="6"/>
        <v>57631</v>
      </c>
      <c r="AD13" s="52">
        <f t="shared" si="7"/>
        <v>56443</v>
      </c>
      <c r="AE13" s="52">
        <f t="shared" si="8"/>
        <v>54630</v>
      </c>
      <c r="AF13" s="52">
        <f>SUM($P13:S13)</f>
        <v>51923</v>
      </c>
      <c r="AG13" s="52">
        <f>SUM($T13:W13)</f>
        <v>51254</v>
      </c>
      <c r="AH13" s="52">
        <f>SUM($X13:AA13)</f>
        <v>61735</v>
      </c>
      <c r="AK13" s="109"/>
    </row>
    <row r="14" spans="2:37" ht="12" customHeight="1" x14ac:dyDescent="0.2">
      <c r="B14" s="179" t="s">
        <v>205</v>
      </c>
      <c r="C14" s="179"/>
      <c r="D14" s="44">
        <f>D11-D12-D13</f>
        <v>4372</v>
      </c>
      <c r="E14" s="44">
        <f t="shared" ref="E14:R14" si="9">E11-E12-E13</f>
        <v>11234</v>
      </c>
      <c r="F14" s="44">
        <f t="shared" si="9"/>
        <v>10374</v>
      </c>
      <c r="G14" s="44">
        <f t="shared" si="9"/>
        <v>18127</v>
      </c>
      <c r="H14" s="44">
        <f t="shared" si="9"/>
        <v>7424</v>
      </c>
      <c r="I14" s="44">
        <f t="shared" si="9"/>
        <v>5659</v>
      </c>
      <c r="J14" s="44">
        <f t="shared" si="9"/>
        <v>8971</v>
      </c>
      <c r="K14" s="44">
        <f t="shared" si="9"/>
        <v>335</v>
      </c>
      <c r="L14" s="44">
        <f t="shared" si="9"/>
        <v>4650</v>
      </c>
      <c r="M14" s="44">
        <f t="shared" si="9"/>
        <v>8287</v>
      </c>
      <c r="N14" s="44">
        <f t="shared" si="9"/>
        <v>9332</v>
      </c>
      <c r="O14" s="44">
        <f t="shared" si="9"/>
        <v>8973</v>
      </c>
      <c r="P14" s="44">
        <f t="shared" si="9"/>
        <v>1366</v>
      </c>
      <c r="Q14" s="44">
        <f t="shared" si="9"/>
        <v>-1033</v>
      </c>
      <c r="R14" s="44">
        <f t="shared" si="9"/>
        <v>-421</v>
      </c>
      <c r="S14" s="44">
        <f t="shared" ref="S14:AA14" si="10">S11-S12-S13</f>
        <v>-3476</v>
      </c>
      <c r="T14" s="44">
        <f t="shared" si="10"/>
        <v>-9394</v>
      </c>
      <c r="U14" s="44">
        <f t="shared" si="10"/>
        <v>2362</v>
      </c>
      <c r="V14" s="44">
        <f t="shared" si="10"/>
        <v>6488</v>
      </c>
      <c r="W14" s="44">
        <f t="shared" si="10"/>
        <v>4177</v>
      </c>
      <c r="X14" s="44">
        <f t="shared" si="10"/>
        <v>4207</v>
      </c>
      <c r="Y14" s="44">
        <f t="shared" si="10"/>
        <v>6018</v>
      </c>
      <c r="Z14" s="44">
        <f t="shared" si="10"/>
        <v>11243.5</v>
      </c>
      <c r="AA14" s="44">
        <f t="shared" si="10"/>
        <v>11848.5</v>
      </c>
      <c r="AC14" s="44">
        <f t="shared" ref="AC14" si="11">AC11-AC12-AC13</f>
        <v>44107</v>
      </c>
      <c r="AD14" s="44">
        <f t="shared" ref="AD14" si="12">AD11-AD12-AD13</f>
        <v>22389</v>
      </c>
      <c r="AE14" s="44">
        <f t="shared" ref="AE14:AF14" si="13">AE11-AE12-AE13</f>
        <v>31242</v>
      </c>
      <c r="AF14" s="44">
        <f t="shared" si="13"/>
        <v>-3564</v>
      </c>
      <c r="AG14" s="44">
        <f t="shared" ref="AG14:AH14" si="14">AG11-AG12-AG13</f>
        <v>3633</v>
      </c>
      <c r="AH14" s="44">
        <f t="shared" si="14"/>
        <v>33317</v>
      </c>
      <c r="AK14" s="109"/>
    </row>
    <row r="15" spans="2:37" ht="12" customHeight="1" x14ac:dyDescent="0.2">
      <c r="B15" s="220" t="s">
        <v>206</v>
      </c>
      <c r="C15" s="221"/>
      <c r="D15" s="52">
        <f>'Segmenty 2018'!N12</f>
        <v>-428</v>
      </c>
      <c r="E15" s="52">
        <f>'Segmenty 2018'!N29</f>
        <v>-334</v>
      </c>
      <c r="F15" s="52">
        <f>'Segmenty 2018'!N46</f>
        <v>-2042</v>
      </c>
      <c r="G15" s="52">
        <f>'Segmenty 2018'!N63</f>
        <v>-3358</v>
      </c>
      <c r="H15" s="52">
        <f>'Segmenty 2019'!N12</f>
        <v>-252</v>
      </c>
      <c r="I15" s="52">
        <f>'Segmenty 2019'!N29</f>
        <v>-407</v>
      </c>
      <c r="J15" s="52">
        <f>'Segmenty 2019'!N46</f>
        <v>-3963</v>
      </c>
      <c r="K15" s="52">
        <f>'Segmenty 2019'!N63</f>
        <v>5666</v>
      </c>
      <c r="L15" s="52">
        <v>651</v>
      </c>
      <c r="M15" s="52">
        <v>-1100</v>
      </c>
      <c r="N15" s="52">
        <v>2198</v>
      </c>
      <c r="O15" s="52">
        <v>1196</v>
      </c>
      <c r="P15" s="52">
        <v>1474</v>
      </c>
      <c r="Q15" s="52">
        <v>8</v>
      </c>
      <c r="R15" s="84">
        <v>2211</v>
      </c>
      <c r="S15" s="84">
        <v>1463</v>
      </c>
      <c r="T15" s="84">
        <v>619</v>
      </c>
      <c r="U15" s="84">
        <v>211</v>
      </c>
      <c r="V15" s="84">
        <v>-329</v>
      </c>
      <c r="W15" s="84">
        <v>2155</v>
      </c>
      <c r="X15" s="84">
        <v>-452</v>
      </c>
      <c r="Y15" s="84">
        <v>489</v>
      </c>
      <c r="Z15" s="52">
        <v>624</v>
      </c>
      <c r="AA15" s="52">
        <v>89</v>
      </c>
      <c r="AC15" s="52">
        <f t="shared" ref="AC15:AC17" si="15">SUM(D15:G15)</f>
        <v>-6162</v>
      </c>
      <c r="AD15" s="52">
        <f t="shared" ref="AD15:AD17" si="16">SUM(H15:K15)</f>
        <v>1044</v>
      </c>
      <c r="AE15" s="52">
        <f t="shared" ref="AE15:AE17" si="17">SUM(L15:O15)</f>
        <v>2945</v>
      </c>
      <c r="AF15" s="52">
        <f>SUM($P15:S15)</f>
        <v>5156</v>
      </c>
      <c r="AG15" s="52">
        <f>SUM($T15:W15)</f>
        <v>2656</v>
      </c>
      <c r="AH15" s="52">
        <f>SUM($X15:AA15)</f>
        <v>750</v>
      </c>
      <c r="AK15" s="109"/>
    </row>
    <row r="16" spans="2:37" ht="12" customHeight="1" x14ac:dyDescent="0.2">
      <c r="B16" s="222" t="s">
        <v>207</v>
      </c>
      <c r="C16" s="235"/>
      <c r="D16" s="52">
        <f>'Segmenty 2018'!N13</f>
        <v>0</v>
      </c>
      <c r="E16" s="52">
        <f>'Segmenty 2018'!N30</f>
        <v>0</v>
      </c>
      <c r="F16" s="52">
        <f>'Segmenty 2018'!N47</f>
        <v>0</v>
      </c>
      <c r="G16" s="52">
        <f>'Segmenty 2018'!N64</f>
        <v>0</v>
      </c>
      <c r="H16" s="52">
        <f>'Segmenty 2019'!N13</f>
        <v>0</v>
      </c>
      <c r="I16" s="52">
        <f>'Segmenty 2019'!N30</f>
        <v>0</v>
      </c>
      <c r="J16" s="52">
        <f>'Segmenty 2019'!N47</f>
        <v>0</v>
      </c>
      <c r="K16" s="52">
        <f>'Segmenty 2019'!N64</f>
        <v>0</v>
      </c>
      <c r="L16" s="52">
        <f>'Segmenty 2020'!N13</f>
        <v>0</v>
      </c>
      <c r="M16" s="52">
        <f>'Segmenty 2020'!N30</f>
        <v>0</v>
      </c>
      <c r="N16" s="52">
        <f>'Segmenty 2020'!N47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C16" s="52">
        <f t="shared" si="15"/>
        <v>0</v>
      </c>
      <c r="AD16" s="52">
        <f t="shared" si="16"/>
        <v>0</v>
      </c>
      <c r="AE16" s="52">
        <f t="shared" si="17"/>
        <v>0</v>
      </c>
      <c r="AF16" s="52">
        <f>SUM($P16:S16)</f>
        <v>0</v>
      </c>
      <c r="AG16" s="52">
        <f>SUM($T16:W16)</f>
        <v>0</v>
      </c>
      <c r="AH16" s="52">
        <f>SUM($X16:AA16)</f>
        <v>0</v>
      </c>
      <c r="AK16" s="109"/>
    </row>
    <row r="17" spans="2:39" ht="12" customHeight="1" x14ac:dyDescent="0.2">
      <c r="B17" s="222" t="s">
        <v>27</v>
      </c>
      <c r="C17" s="235"/>
      <c r="D17" s="52">
        <f>'Segmenty 2018'!N14</f>
        <v>0</v>
      </c>
      <c r="E17" s="52">
        <f>'Segmenty 2018'!N31</f>
        <v>0</v>
      </c>
      <c r="F17" s="52">
        <f>'Segmenty 2018'!N48</f>
        <v>0</v>
      </c>
      <c r="G17" s="52">
        <f>'Segmenty 2018'!N65</f>
        <v>0</v>
      </c>
      <c r="H17" s="52">
        <f>'Segmenty 2019'!N14</f>
        <v>0</v>
      </c>
      <c r="I17" s="52">
        <f>'Segmenty 2019'!N31</f>
        <v>0</v>
      </c>
      <c r="J17" s="52">
        <f>'Segmenty 2019'!N48</f>
        <v>0</v>
      </c>
      <c r="K17" s="52">
        <f>'Segmenty 2019'!N65</f>
        <v>0</v>
      </c>
      <c r="L17" s="52">
        <f>'Segmenty 2020'!N14</f>
        <v>0</v>
      </c>
      <c r="M17" s="52">
        <f>'Segmenty 2020'!N31</f>
        <v>0</v>
      </c>
      <c r="N17" s="52">
        <f>'Segmenty 2020'!N48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C17" s="52">
        <f t="shared" si="15"/>
        <v>0</v>
      </c>
      <c r="AD17" s="52">
        <f t="shared" si="16"/>
        <v>0</v>
      </c>
      <c r="AE17" s="52">
        <f t="shared" si="17"/>
        <v>0</v>
      </c>
      <c r="AF17" s="52">
        <f>SUM($P17:S17)</f>
        <v>0</v>
      </c>
      <c r="AG17" s="52">
        <f>SUM($T17:W17)</f>
        <v>0</v>
      </c>
      <c r="AH17" s="52">
        <f>SUM($X17:AA17)</f>
        <v>0</v>
      </c>
      <c r="AK17" s="109"/>
    </row>
    <row r="18" spans="2:39" ht="12" customHeight="1" x14ac:dyDescent="0.2">
      <c r="B18" s="179" t="s">
        <v>208</v>
      </c>
      <c r="C18" s="179"/>
      <c r="D18" s="44">
        <f t="shared" ref="D18:R18" si="18">D14+D15+D16+D17</f>
        <v>3944</v>
      </c>
      <c r="E18" s="44">
        <f t="shared" si="18"/>
        <v>10900</v>
      </c>
      <c r="F18" s="44">
        <f t="shared" si="18"/>
        <v>8332</v>
      </c>
      <c r="G18" s="44">
        <f t="shared" si="18"/>
        <v>14769</v>
      </c>
      <c r="H18" s="44">
        <f t="shared" si="18"/>
        <v>7172</v>
      </c>
      <c r="I18" s="44">
        <f t="shared" si="18"/>
        <v>5252</v>
      </c>
      <c r="J18" s="44">
        <f t="shared" si="18"/>
        <v>5008</v>
      </c>
      <c r="K18" s="44">
        <f t="shared" si="18"/>
        <v>6001</v>
      </c>
      <c r="L18" s="44">
        <f t="shared" si="18"/>
        <v>5301</v>
      </c>
      <c r="M18" s="44">
        <f t="shared" si="18"/>
        <v>7187</v>
      </c>
      <c r="N18" s="44">
        <f t="shared" si="18"/>
        <v>11530</v>
      </c>
      <c r="O18" s="44">
        <f t="shared" si="18"/>
        <v>10169</v>
      </c>
      <c r="P18" s="44">
        <f t="shared" si="18"/>
        <v>2840</v>
      </c>
      <c r="Q18" s="44">
        <f t="shared" si="18"/>
        <v>-1025</v>
      </c>
      <c r="R18" s="44">
        <f t="shared" si="18"/>
        <v>1790</v>
      </c>
      <c r="S18" s="44">
        <f t="shared" ref="S18:AA18" si="19">S14+S15+S16+S17</f>
        <v>-2013</v>
      </c>
      <c r="T18" s="44">
        <f t="shared" si="19"/>
        <v>-8775</v>
      </c>
      <c r="U18" s="44">
        <f t="shared" si="19"/>
        <v>2573</v>
      </c>
      <c r="V18" s="44">
        <f t="shared" si="19"/>
        <v>6159</v>
      </c>
      <c r="W18" s="44">
        <f t="shared" si="19"/>
        <v>6332</v>
      </c>
      <c r="X18" s="44">
        <f t="shared" si="19"/>
        <v>3755</v>
      </c>
      <c r="Y18" s="44">
        <f t="shared" si="19"/>
        <v>6507</v>
      </c>
      <c r="Z18" s="44">
        <f t="shared" si="19"/>
        <v>11867.5</v>
      </c>
      <c r="AA18" s="44">
        <f t="shared" si="19"/>
        <v>11937.5</v>
      </c>
      <c r="AC18" s="44">
        <f t="shared" ref="AC18:AF18" si="20">AC14+AC15+AC16+AC17</f>
        <v>37945</v>
      </c>
      <c r="AD18" s="44">
        <f t="shared" si="20"/>
        <v>23433</v>
      </c>
      <c r="AE18" s="44">
        <f t="shared" si="20"/>
        <v>34187</v>
      </c>
      <c r="AF18" s="44">
        <f t="shared" si="20"/>
        <v>1592</v>
      </c>
      <c r="AG18" s="44">
        <f t="shared" ref="AG18:AH18" si="21">AG14+AG15+AG16+AG17</f>
        <v>6289</v>
      </c>
      <c r="AH18" s="44">
        <f t="shared" si="21"/>
        <v>34067</v>
      </c>
      <c r="AK18" s="109"/>
    </row>
    <row r="19" spans="2:39" ht="12" customHeight="1" x14ac:dyDescent="0.2">
      <c r="B19" s="89" t="s">
        <v>22</v>
      </c>
      <c r="C19" s="76"/>
      <c r="D19" s="52">
        <f>'Segmenty 2018'!N16</f>
        <v>5272</v>
      </c>
      <c r="E19" s="52">
        <f>'Segmenty 2018'!N33</f>
        <v>5162</v>
      </c>
      <c r="F19" s="52">
        <f>'Segmenty 2018'!N50</f>
        <v>5307</v>
      </c>
      <c r="G19" s="52">
        <f>'Segmenty 2018'!N67</f>
        <v>5649</v>
      </c>
      <c r="H19" s="52">
        <f>'Segmenty 2019'!N16</f>
        <v>5964</v>
      </c>
      <c r="I19" s="52">
        <f>'Segmenty 2019'!N33</f>
        <v>6303</v>
      </c>
      <c r="J19" s="52">
        <f>'Segmenty 2019'!N50</f>
        <v>6257</v>
      </c>
      <c r="K19" s="52">
        <f>'Segmenty 2019'!N67</f>
        <v>6426</v>
      </c>
      <c r="L19" s="52">
        <v>6469</v>
      </c>
      <c r="M19" s="52">
        <f>'Segmenty 2020'!N33</f>
        <v>6902</v>
      </c>
      <c r="N19" s="52">
        <v>6734</v>
      </c>
      <c r="O19" s="52">
        <f>6490+1</f>
        <v>6491</v>
      </c>
      <c r="P19" s="52">
        <v>6296</v>
      </c>
      <c r="Q19" s="52">
        <v>6663</v>
      </c>
      <c r="R19" s="52">
        <v>7030</v>
      </c>
      <c r="S19" s="52">
        <f>7122+1</f>
        <v>7123</v>
      </c>
      <c r="T19" s="52">
        <v>7358</v>
      </c>
      <c r="U19" s="52">
        <v>6821</v>
      </c>
      <c r="V19" s="52">
        <v>6855</v>
      </c>
      <c r="W19" s="52">
        <v>6770</v>
      </c>
      <c r="X19" s="52">
        <v>6704</v>
      </c>
      <c r="Y19" s="52">
        <v>6723</v>
      </c>
      <c r="Z19" s="52">
        <f>6641+0.5</f>
        <v>6641.5</v>
      </c>
      <c r="AA19" s="52">
        <f>6754.5-0.5</f>
        <v>6754</v>
      </c>
      <c r="AC19" s="52">
        <f>SUM(D19:G19)</f>
        <v>21390</v>
      </c>
      <c r="AD19" s="52">
        <f>SUM(H19:K19)</f>
        <v>24950</v>
      </c>
      <c r="AE19" s="52">
        <f>SUM(L19:O19)</f>
        <v>26596</v>
      </c>
      <c r="AF19" s="52">
        <f>SUM($P19:S19)</f>
        <v>27112</v>
      </c>
      <c r="AG19" s="52">
        <f>SUM($T19:W19)</f>
        <v>27804</v>
      </c>
      <c r="AH19" s="52">
        <f>SUM($X19:AA19)</f>
        <v>26822.5</v>
      </c>
      <c r="AJ19" s="47"/>
      <c r="AK19" s="47"/>
    </row>
    <row r="20" spans="2:39" ht="12" customHeight="1" x14ac:dyDescent="0.2">
      <c r="B20" s="179" t="s">
        <v>23</v>
      </c>
      <c r="C20" s="179"/>
      <c r="D20" s="44">
        <f>D18+D19</f>
        <v>9216</v>
      </c>
      <c r="E20" s="44">
        <f t="shared" ref="E20:R20" si="22">E18+E19</f>
        <v>16062</v>
      </c>
      <c r="F20" s="44">
        <f t="shared" si="22"/>
        <v>13639</v>
      </c>
      <c r="G20" s="44">
        <f t="shared" si="22"/>
        <v>20418</v>
      </c>
      <c r="H20" s="44">
        <f t="shared" si="22"/>
        <v>13136</v>
      </c>
      <c r="I20" s="44">
        <f t="shared" si="22"/>
        <v>11555</v>
      </c>
      <c r="J20" s="44">
        <f t="shared" si="22"/>
        <v>11265</v>
      </c>
      <c r="K20" s="44">
        <f t="shared" si="22"/>
        <v>12427</v>
      </c>
      <c r="L20" s="44">
        <f t="shared" si="22"/>
        <v>11770</v>
      </c>
      <c r="M20" s="44">
        <f t="shared" si="22"/>
        <v>14089</v>
      </c>
      <c r="N20" s="44">
        <f t="shared" si="22"/>
        <v>18264</v>
      </c>
      <c r="O20" s="44">
        <f t="shared" si="22"/>
        <v>16660</v>
      </c>
      <c r="P20" s="44">
        <f t="shared" si="22"/>
        <v>9136</v>
      </c>
      <c r="Q20" s="44">
        <f t="shared" si="22"/>
        <v>5638</v>
      </c>
      <c r="R20" s="44">
        <f t="shared" si="22"/>
        <v>8820</v>
      </c>
      <c r="S20" s="44">
        <f t="shared" ref="S20:AA20" si="23">S18+S19</f>
        <v>5110</v>
      </c>
      <c r="T20" s="44">
        <f t="shared" si="23"/>
        <v>-1417</v>
      </c>
      <c r="U20" s="44">
        <f t="shared" si="23"/>
        <v>9394</v>
      </c>
      <c r="V20" s="44">
        <f t="shared" si="23"/>
        <v>13014</v>
      </c>
      <c r="W20" s="44">
        <f t="shared" si="23"/>
        <v>13102</v>
      </c>
      <c r="X20" s="44">
        <f t="shared" si="23"/>
        <v>10459</v>
      </c>
      <c r="Y20" s="44">
        <f t="shared" si="23"/>
        <v>13230</v>
      </c>
      <c r="Z20" s="44">
        <f t="shared" si="23"/>
        <v>18509</v>
      </c>
      <c r="AA20" s="44">
        <f t="shared" si="23"/>
        <v>18691.5</v>
      </c>
      <c r="AC20" s="44">
        <f t="shared" ref="AC20" si="24">AC18+AC19</f>
        <v>59335</v>
      </c>
      <c r="AD20" s="44">
        <f t="shared" ref="AD20" si="25">AD18+AD19</f>
        <v>48383</v>
      </c>
      <c r="AE20" s="44">
        <f t="shared" ref="AE20:AF20" si="26">AE18+AE19</f>
        <v>60783</v>
      </c>
      <c r="AF20" s="44">
        <f t="shared" si="26"/>
        <v>28704</v>
      </c>
      <c r="AG20" s="44">
        <f t="shared" ref="AG20" si="27">AG18+AG19</f>
        <v>34093</v>
      </c>
      <c r="AH20" s="44">
        <f>AH18+AH19+0.5</f>
        <v>60890</v>
      </c>
      <c r="AJ20" s="47"/>
      <c r="AK20" s="47"/>
    </row>
    <row r="21" spans="2:39" s="47" customFormat="1" ht="12" customHeight="1" x14ac:dyDescent="0.2">
      <c r="B21" s="77"/>
      <c r="C21" s="78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L21" s="46"/>
      <c r="AM21" s="46"/>
    </row>
    <row r="22" spans="2:39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L22" s="46"/>
    </row>
    <row r="23" spans="2:39" ht="12" customHeight="1" x14ac:dyDescent="0.2">
      <c r="B23" s="92" t="s">
        <v>265</v>
      </c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C23" s="47"/>
      <c r="AD23" s="47"/>
      <c r="AE23" s="47"/>
      <c r="AF23" s="47"/>
      <c r="AG23" s="47"/>
      <c r="AH23" s="47"/>
    </row>
    <row r="24" spans="2:39" ht="12" customHeight="1" x14ac:dyDescent="0.2">
      <c r="B24" s="229" t="s">
        <v>59</v>
      </c>
      <c r="C24" s="241"/>
      <c r="D24" s="188" t="s">
        <v>122</v>
      </c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63"/>
      <c r="W24" s="163"/>
      <c r="X24" s="163"/>
      <c r="Y24" s="163"/>
      <c r="Z24" s="164"/>
      <c r="AA24" s="164"/>
      <c r="AC24" s="47"/>
      <c r="AD24" s="47"/>
      <c r="AE24" s="47"/>
      <c r="AF24" s="47"/>
      <c r="AG24" s="47"/>
      <c r="AH24" s="47"/>
    </row>
    <row r="25" spans="2:39" ht="12" customHeight="1" x14ac:dyDescent="0.2">
      <c r="B25" s="242"/>
      <c r="C25" s="243"/>
      <c r="D25" s="4" t="s">
        <v>234</v>
      </c>
      <c r="E25" s="4" t="s">
        <v>235</v>
      </c>
      <c r="F25" s="4" t="s">
        <v>236</v>
      </c>
      <c r="G25" s="4" t="s">
        <v>237</v>
      </c>
      <c r="H25" s="4" t="s">
        <v>238</v>
      </c>
      <c r="I25" s="4" t="s">
        <v>239</v>
      </c>
      <c r="J25" s="4" t="s">
        <v>240</v>
      </c>
      <c r="K25" s="4" t="s">
        <v>241</v>
      </c>
      <c r="L25" s="4" t="s">
        <v>242</v>
      </c>
      <c r="M25" s="4" t="s">
        <v>243</v>
      </c>
      <c r="N25" s="4" t="s">
        <v>244</v>
      </c>
      <c r="O25" s="4" t="s">
        <v>245</v>
      </c>
      <c r="P25" s="4" t="s">
        <v>296</v>
      </c>
      <c r="Q25" s="4" t="s">
        <v>298</v>
      </c>
      <c r="R25" s="4" t="s">
        <v>302</v>
      </c>
      <c r="S25" s="4" t="s">
        <v>307</v>
      </c>
      <c r="T25" s="4" t="s">
        <v>310</v>
      </c>
      <c r="U25" s="4" t="s">
        <v>313</v>
      </c>
      <c r="V25" s="4" t="str">
        <f>V8</f>
        <v>3Q2022</v>
      </c>
      <c r="W25" s="4" t="str">
        <f>W8</f>
        <v>4Q2022</v>
      </c>
      <c r="X25" s="4" t="s">
        <v>324</v>
      </c>
      <c r="Y25" s="4" t="s">
        <v>326</v>
      </c>
      <c r="Z25" s="4" t="s">
        <v>329</v>
      </c>
      <c r="AA25" s="4" t="s">
        <v>332</v>
      </c>
      <c r="AC25" s="47"/>
      <c r="AD25" s="47"/>
      <c r="AE25" s="47"/>
      <c r="AF25" s="47"/>
      <c r="AG25" s="47"/>
      <c r="AH25" s="47"/>
    </row>
    <row r="26" spans="2:39" ht="12" customHeight="1" x14ac:dyDescent="0.2">
      <c r="B26" s="236" t="s">
        <v>260</v>
      </c>
      <c r="C26" s="237"/>
      <c r="D26" s="52">
        <v>34755.534198273679</v>
      </c>
      <c r="E26" s="52">
        <v>46965.845385706409</v>
      </c>
      <c r="F26" s="52">
        <v>49255.437393739718</v>
      </c>
      <c r="G26" s="52">
        <v>50118.189812030629</v>
      </c>
      <c r="H26" s="52">
        <v>53046.90681183197</v>
      </c>
      <c r="I26" s="52">
        <v>48693.672252394434</v>
      </c>
      <c r="J26" s="52">
        <v>47580.963566530831</v>
      </c>
      <c r="K26" s="52">
        <v>41829.010263408753</v>
      </c>
      <c r="L26" s="52">
        <v>44160.452802420659</v>
      </c>
      <c r="M26" s="52">
        <v>79780.767174583656</v>
      </c>
      <c r="N26" s="52">
        <v>95024.003469552292</v>
      </c>
      <c r="O26" s="52">
        <f>61461.0910101481+1</f>
        <v>61462.091010148099</v>
      </c>
      <c r="P26" s="52">
        <v>45464.002401838487</v>
      </c>
      <c r="Q26" s="52">
        <v>51350.017536328072</v>
      </c>
      <c r="R26" s="52">
        <v>52503.404737967576</v>
      </c>
      <c r="S26" s="52">
        <v>38666.100694958877</v>
      </c>
      <c r="T26" s="52">
        <v>42166.657814627331</v>
      </c>
      <c r="U26" s="52">
        <v>53199.030405533507</v>
      </c>
      <c r="V26" s="52">
        <f>76189.482761447+1</f>
        <v>76190.482761446998</v>
      </c>
      <c r="W26" s="52">
        <v>68576.62499061675</v>
      </c>
      <c r="X26" s="52">
        <v>62612.595050712182</v>
      </c>
      <c r="Y26" s="52">
        <v>60230.904409970237</v>
      </c>
      <c r="Z26" s="52">
        <v>94388.637551460561</v>
      </c>
      <c r="AA26" s="52">
        <v>81973.607966119191</v>
      </c>
      <c r="AC26" s="47"/>
      <c r="AD26" s="47"/>
      <c r="AE26" s="47"/>
      <c r="AF26" s="47"/>
      <c r="AG26" s="47"/>
      <c r="AH26" s="47"/>
    </row>
    <row r="27" spans="2:39" ht="12" customHeight="1" x14ac:dyDescent="0.2">
      <c r="B27" s="236" t="s">
        <v>261</v>
      </c>
      <c r="C27" s="237"/>
      <c r="D27" s="52">
        <v>23260.012911726331</v>
      </c>
      <c r="E27" s="52">
        <v>24533.907384293601</v>
      </c>
      <c r="F27" s="52">
        <v>24860.643196260295</v>
      </c>
      <c r="G27" s="52">
        <v>26227.213447969363</v>
      </c>
      <c r="H27" s="52">
        <v>22246.571188168036</v>
      </c>
      <c r="I27" s="52">
        <v>21369.229187605564</v>
      </c>
      <c r="J27" s="52">
        <v>23359.110833469167</v>
      </c>
      <c r="K27" s="52">
        <v>21662.934446591244</v>
      </c>
      <c r="L27" s="52">
        <v>21365.94603757935</v>
      </c>
      <c r="M27" s="52">
        <v>21424.364545416342</v>
      </c>
      <c r="N27" s="52">
        <v>18941.227410447704</v>
      </c>
      <c r="O27" s="52">
        <v>20878.369897355842</v>
      </c>
      <c r="P27" s="52">
        <v>21954.679589329535</v>
      </c>
      <c r="Q27" s="52">
        <v>27484.464209047946</v>
      </c>
      <c r="R27" s="52">
        <v>26379.213754953191</v>
      </c>
      <c r="S27" s="52">
        <v>26380.936286353739</v>
      </c>
      <c r="T27" s="52">
        <v>24807.100626436139</v>
      </c>
      <c r="U27" s="52">
        <v>31327.822094696898</v>
      </c>
      <c r="V27" s="52">
        <v>26830.075019228338</v>
      </c>
      <c r="W27" s="52">
        <v>35452.690384599235</v>
      </c>
      <c r="X27" s="52">
        <v>36661.898775022099</v>
      </c>
      <c r="Y27" s="52">
        <v>33121.480761450235</v>
      </c>
      <c r="Z27" s="52">
        <v>27413.464916478028</v>
      </c>
      <c r="AA27" s="52">
        <v>24457.862653714794</v>
      </c>
      <c r="AC27" s="47"/>
      <c r="AD27" s="47"/>
      <c r="AE27" s="47"/>
      <c r="AF27" s="47"/>
      <c r="AG27" s="47"/>
      <c r="AH27" s="47"/>
    </row>
    <row r="28" spans="2:39" ht="12" customHeight="1" x14ac:dyDescent="0.2">
      <c r="B28" s="236" t="s">
        <v>312</v>
      </c>
      <c r="C28" s="237"/>
      <c r="D28" s="52">
        <v>18524.45289</v>
      </c>
      <c r="E28" s="52">
        <v>26559.247230000004</v>
      </c>
      <c r="F28" s="52">
        <v>21899.919409999991</v>
      </c>
      <c r="G28" s="52">
        <v>38961.596740000008</v>
      </c>
      <c r="H28" s="52">
        <v>18777.48962</v>
      </c>
      <c r="I28" s="52">
        <v>17914.332809999996</v>
      </c>
      <c r="J28" s="52">
        <v>20851.621130000007</v>
      </c>
      <c r="K28" s="52">
        <v>30917.36678</v>
      </c>
      <c r="L28" s="52">
        <v>15762.176559999996</v>
      </c>
      <c r="M28" s="52">
        <v>16076.296100000007</v>
      </c>
      <c r="N28" s="52">
        <v>16268.369490000001</v>
      </c>
      <c r="O28" s="52">
        <v>23499.363069999992</v>
      </c>
      <c r="P28" s="52">
        <v>15487.831200000002</v>
      </c>
      <c r="Q28" s="52">
        <v>19669.449439999997</v>
      </c>
      <c r="R28" s="52">
        <v>14235.315310000004</v>
      </c>
      <c r="S28" s="52">
        <v>29529.564439999995</v>
      </c>
      <c r="T28" s="52">
        <v>13054.205400000003</v>
      </c>
      <c r="U28" s="52">
        <v>17015.850749999998</v>
      </c>
      <c r="V28" s="52">
        <v>16049.010620000006</v>
      </c>
      <c r="W28" s="52">
        <v>31075.56078</v>
      </c>
      <c r="X28" s="52">
        <v>18177.275839999998</v>
      </c>
      <c r="Y28" s="52">
        <v>20162.336860000003</v>
      </c>
      <c r="Z28" s="52">
        <v>19766.424850000003</v>
      </c>
      <c r="AA28" s="52">
        <v>31667.105679999979</v>
      </c>
      <c r="AC28" s="47"/>
      <c r="AD28" s="47"/>
      <c r="AE28" s="47"/>
      <c r="AF28" s="47"/>
      <c r="AG28" s="47"/>
      <c r="AH28" s="47"/>
    </row>
    <row r="29" spans="2:39" ht="12" customHeight="1" x14ac:dyDescent="0.2">
      <c r="B29" s="220" t="s">
        <v>262</v>
      </c>
      <c r="C29" s="221"/>
      <c r="D29" s="52"/>
      <c r="E29" s="52"/>
      <c r="F29" s="52"/>
      <c r="G29" s="52"/>
      <c r="H29" s="52">
        <v>1012.0323800000001</v>
      </c>
      <c r="I29" s="52">
        <v>2050.76575</v>
      </c>
      <c r="J29" s="52">
        <v>2711.30447</v>
      </c>
      <c r="K29" s="52">
        <v>3247.6885100000018</v>
      </c>
      <c r="L29" s="52">
        <v>2672.4245999999994</v>
      </c>
      <c r="M29" s="52">
        <v>2339.5721800000001</v>
      </c>
      <c r="N29" s="52">
        <v>2110.3996300000008</v>
      </c>
      <c r="O29" s="52">
        <v>2552.8494000000001</v>
      </c>
      <c r="P29" s="52">
        <v>1688.3600000000001</v>
      </c>
      <c r="Q29" s="52">
        <v>1587.0884699999997</v>
      </c>
      <c r="R29" s="52">
        <v>1559.6920699999996</v>
      </c>
      <c r="S29" s="52">
        <v>1102.8827200000014</v>
      </c>
      <c r="T29" s="52">
        <v>868.23628000000008</v>
      </c>
      <c r="U29" s="52">
        <v>901.15632000000005</v>
      </c>
      <c r="V29" s="52">
        <v>816.89411000000018</v>
      </c>
      <c r="W29" s="52">
        <v>1179.9438999999993</v>
      </c>
      <c r="X29" s="52">
        <v>1287.2891999999999</v>
      </c>
      <c r="Y29" s="52">
        <v>768.34124999999972</v>
      </c>
      <c r="Z29" s="52">
        <v>923.98131000000035</v>
      </c>
      <c r="AA29" s="52">
        <v>1364.6267100000002</v>
      </c>
      <c r="AC29" s="47"/>
      <c r="AD29" s="47"/>
      <c r="AE29" s="47"/>
      <c r="AF29" s="47"/>
      <c r="AG29" s="47"/>
      <c r="AH29" s="47"/>
    </row>
    <row r="30" spans="2:39" ht="12" customHeight="1" x14ac:dyDescent="0.2">
      <c r="B30" s="179" t="s">
        <v>263</v>
      </c>
      <c r="C30" s="179"/>
      <c r="D30" s="44">
        <f t="shared" ref="D30:AA30" si="28">SUM(D26:D29)</f>
        <v>76540.000000000015</v>
      </c>
      <c r="E30" s="44">
        <f t="shared" si="28"/>
        <v>98059.000000000015</v>
      </c>
      <c r="F30" s="44">
        <f t="shared" si="28"/>
        <v>96016</v>
      </c>
      <c r="G30" s="44">
        <f t="shared" si="28"/>
        <v>115307</v>
      </c>
      <c r="H30" s="44">
        <f t="shared" si="28"/>
        <v>95083.000000000015</v>
      </c>
      <c r="I30" s="44">
        <f t="shared" si="28"/>
        <v>90028</v>
      </c>
      <c r="J30" s="44">
        <f t="shared" si="28"/>
        <v>94503</v>
      </c>
      <c r="K30" s="44">
        <f t="shared" si="28"/>
        <v>97657</v>
      </c>
      <c r="L30" s="44">
        <f t="shared" si="28"/>
        <v>83961</v>
      </c>
      <c r="M30" s="44">
        <f t="shared" si="28"/>
        <v>119621.00000000001</v>
      </c>
      <c r="N30" s="44">
        <f t="shared" si="28"/>
        <v>132344</v>
      </c>
      <c r="O30" s="44">
        <f t="shared" si="28"/>
        <v>108392.67337750393</v>
      </c>
      <c r="P30" s="44">
        <f t="shared" si="28"/>
        <v>84594.873191168022</v>
      </c>
      <c r="Q30" s="44">
        <f t="shared" si="28"/>
        <v>100091.01965537602</v>
      </c>
      <c r="R30" s="44">
        <f t="shared" si="28"/>
        <v>94677.625872920777</v>
      </c>
      <c r="S30" s="44">
        <f t="shared" si="28"/>
        <v>95679.484141312598</v>
      </c>
      <c r="T30" s="44">
        <f t="shared" si="28"/>
        <v>80896.200121063477</v>
      </c>
      <c r="U30" s="44">
        <f t="shared" si="28"/>
        <v>102443.8595702304</v>
      </c>
      <c r="V30" s="44">
        <f t="shared" si="28"/>
        <v>119886.46251067532</v>
      </c>
      <c r="W30" s="44">
        <f t="shared" si="28"/>
        <v>136284.820055216</v>
      </c>
      <c r="X30" s="44">
        <f t="shared" si="28"/>
        <v>118739.05886573427</v>
      </c>
      <c r="Y30" s="44">
        <f t="shared" si="28"/>
        <v>114283.06328142047</v>
      </c>
      <c r="Z30" s="44">
        <f t="shared" si="28"/>
        <v>142492.5086279386</v>
      </c>
      <c r="AA30" s="44">
        <f t="shared" si="28"/>
        <v>139463.20300983396</v>
      </c>
      <c r="AC30" s="47"/>
      <c r="AD30" s="47"/>
      <c r="AE30" s="47"/>
      <c r="AF30" s="47"/>
      <c r="AG30" s="47"/>
      <c r="AH30" s="47"/>
    </row>
    <row r="31" spans="2:39" ht="12" customHeight="1" x14ac:dyDescent="0.2"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C31" s="47"/>
      <c r="AD31" s="47"/>
      <c r="AE31" s="47"/>
      <c r="AF31" s="47"/>
      <c r="AG31" s="47"/>
      <c r="AH31" s="47"/>
    </row>
    <row r="32" spans="2:39" ht="12" customHeight="1" x14ac:dyDescent="0.2"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C32" s="47"/>
      <c r="AD32" s="47"/>
      <c r="AE32" s="47"/>
      <c r="AF32" s="47"/>
      <c r="AG32" s="47"/>
      <c r="AH32" s="47"/>
    </row>
    <row r="33" spans="4:27" ht="12" customHeight="1" x14ac:dyDescent="0.2"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</row>
  </sheetData>
  <mergeCells count="21">
    <mergeCell ref="B13:C13"/>
    <mergeCell ref="B14:C14"/>
    <mergeCell ref="B9:C9"/>
    <mergeCell ref="B10:C10"/>
    <mergeCell ref="B11:C11"/>
    <mergeCell ref="AC7:AH7"/>
    <mergeCell ref="D24:U24"/>
    <mergeCell ref="B29:C29"/>
    <mergeCell ref="B30:C30"/>
    <mergeCell ref="B27:C27"/>
    <mergeCell ref="B28:C28"/>
    <mergeCell ref="B24:C25"/>
    <mergeCell ref="B26:C26"/>
    <mergeCell ref="B18:C18"/>
    <mergeCell ref="B20:C20"/>
    <mergeCell ref="B15:C15"/>
    <mergeCell ref="B16:C16"/>
    <mergeCell ref="B17:C17"/>
    <mergeCell ref="B7:C8"/>
    <mergeCell ref="B12:C12"/>
    <mergeCell ref="D7:AA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O33"/>
  <sheetViews>
    <sheetView showGridLines="0" zoomScaleNormal="100" zoomScaleSheetLayoutView="100" workbookViewId="0">
      <pane xSplit="3" ySplit="1" topLeftCell="S5" activePane="bottomRight" state="frozen"/>
      <selection activeCell="Q2" sqref="Q2"/>
      <selection pane="topRight" activeCell="Q2" sqref="Q2"/>
      <selection pane="bottomLeft" activeCell="Q2" sqref="Q2"/>
      <selection pane="bottomRight" activeCell="AB45" sqref="AB44:AB45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33" width="9.28515625" style="46" customWidth="1"/>
    <col min="34" max="16384" width="9.140625" style="46"/>
  </cols>
  <sheetData>
    <row r="1" spans="2:37" s="1" customFormat="1" ht="12" hidden="1" customHeight="1" x14ac:dyDescent="0.2">
      <c r="C1" s="2"/>
    </row>
    <row r="2" spans="2:37" s="1" customFormat="1" ht="12" hidden="1" customHeight="1" x14ac:dyDescent="0.2">
      <c r="C2" s="2"/>
    </row>
    <row r="3" spans="2:37" s="1" customFormat="1" ht="12" hidden="1" customHeight="1" x14ac:dyDescent="0.2">
      <c r="C3" s="2"/>
    </row>
    <row r="4" spans="2:37" s="1" customFormat="1" ht="12" hidden="1" customHeight="1" x14ac:dyDescent="0.2">
      <c r="C4" s="2"/>
    </row>
    <row r="5" spans="2:37" s="1" customFormat="1" ht="12" customHeight="1" x14ac:dyDescent="0.2">
      <c r="C5" s="2"/>
    </row>
    <row r="6" spans="2:37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2:37" ht="12" customHeight="1" x14ac:dyDescent="0.2">
      <c r="B7" s="229" t="s">
        <v>59</v>
      </c>
      <c r="C7" s="244"/>
      <c r="D7" s="188" t="s">
        <v>122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1"/>
      <c r="AA7" s="172"/>
      <c r="AC7" s="188" t="s">
        <v>122</v>
      </c>
      <c r="AD7" s="170"/>
      <c r="AE7" s="170"/>
      <c r="AF7" s="170"/>
      <c r="AG7" s="171"/>
      <c r="AH7" s="172"/>
    </row>
    <row r="8" spans="2:37" ht="12" customHeight="1" x14ac:dyDescent="0.2">
      <c r="B8" s="242"/>
      <c r="C8" s="243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C8" s="88">
        <v>2018</v>
      </c>
      <c r="AD8" s="88">
        <v>2019</v>
      </c>
      <c r="AE8" s="88">
        <v>2020</v>
      </c>
      <c r="AF8" s="88">
        <v>2021</v>
      </c>
      <c r="AG8" s="88">
        <v>2022</v>
      </c>
      <c r="AH8" s="88">
        <v>2023</v>
      </c>
    </row>
    <row r="9" spans="2:37" ht="12" customHeight="1" x14ac:dyDescent="0.2">
      <c r="B9" s="236" t="s">
        <v>203</v>
      </c>
      <c r="C9" s="237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C9" s="52">
        <f>SUM(D9:G9)</f>
        <v>183536</v>
      </c>
      <c r="AD9" s="52">
        <f>SUM(H9:K9)</f>
        <v>243547</v>
      </c>
      <c r="AE9" s="52">
        <f>SUM(L9:O9)</f>
        <v>250975</v>
      </c>
      <c r="AF9" s="52">
        <f>SUM($P9:S9)</f>
        <v>269627</v>
      </c>
      <c r="AG9" s="52">
        <f>SUM($T9:W9)</f>
        <v>281342</v>
      </c>
      <c r="AH9" s="52">
        <f>SUM($X9:AA9)</f>
        <v>242576</v>
      </c>
    </row>
    <row r="10" spans="2:37" ht="12" customHeight="1" x14ac:dyDescent="0.2">
      <c r="B10" s="236" t="s">
        <v>33</v>
      </c>
      <c r="C10" s="237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C10" s="52">
        <f>SUM(D10:G10)</f>
        <v>142552</v>
      </c>
      <c r="AD10" s="52">
        <f>SUM(H10:K10)</f>
        <v>186067</v>
      </c>
      <c r="AE10" s="52">
        <f>SUM(L10:O10)</f>
        <v>196103</v>
      </c>
      <c r="AF10" s="52">
        <f>SUM($P10:S10)</f>
        <v>215424</v>
      </c>
      <c r="AG10" s="52">
        <f>SUM($T10:W10)</f>
        <v>235520</v>
      </c>
      <c r="AH10" s="52">
        <f>SUM($X10:AA10)</f>
        <v>213313</v>
      </c>
      <c r="AK10" s="109"/>
    </row>
    <row r="11" spans="2:37" ht="12" customHeight="1" x14ac:dyDescent="0.2">
      <c r="B11" s="179" t="s">
        <v>204</v>
      </c>
      <c r="C11" s="179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A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C11" s="44">
        <f t="shared" ref="AC11:AF11" si="2">AC9-AC10</f>
        <v>40984</v>
      </c>
      <c r="AD11" s="44">
        <f t="shared" si="2"/>
        <v>57480</v>
      </c>
      <c r="AE11" s="44">
        <f t="shared" si="2"/>
        <v>54872</v>
      </c>
      <c r="AF11" s="44">
        <f t="shared" si="2"/>
        <v>54203</v>
      </c>
      <c r="AG11" s="44">
        <f t="shared" ref="AG11:AH11" si="3">AG9-AG10</f>
        <v>45822</v>
      </c>
      <c r="AH11" s="44">
        <f t="shared" si="3"/>
        <v>29263</v>
      </c>
      <c r="AK11" s="109"/>
    </row>
    <row r="12" spans="2:37" ht="12" customHeight="1" x14ac:dyDescent="0.2">
      <c r="B12" s="220" t="s">
        <v>4</v>
      </c>
      <c r="C12" s="221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C12" s="52">
        <f t="shared" ref="AC12:AC13" si="4">SUM(D12:G12)</f>
        <v>5903</v>
      </c>
      <c r="AD12" s="52">
        <f t="shared" ref="AD12:AD13" si="5">SUM(H12:K12)</f>
        <v>6418</v>
      </c>
      <c r="AE12" s="52">
        <f t="shared" ref="AE12:AE13" si="6">SUM(L12:O12)</f>
        <v>5493</v>
      </c>
      <c r="AF12" s="52">
        <f>SUM($P12:S12)</f>
        <v>8981</v>
      </c>
      <c r="AG12" s="52">
        <f>SUM($T12:W12)</f>
        <v>8808</v>
      </c>
      <c r="AH12" s="52">
        <f>SUM($X12:AA12)</f>
        <v>6829</v>
      </c>
      <c r="AK12" s="109"/>
    </row>
    <row r="13" spans="2:37" ht="12" customHeight="1" x14ac:dyDescent="0.2">
      <c r="B13" s="220" t="s">
        <v>5</v>
      </c>
      <c r="C13" s="221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C13" s="52">
        <f t="shared" si="4"/>
        <v>22123</v>
      </c>
      <c r="AD13" s="52">
        <f t="shared" si="5"/>
        <v>24813</v>
      </c>
      <c r="AE13" s="52">
        <f t="shared" si="6"/>
        <v>26550</v>
      </c>
      <c r="AF13" s="52">
        <f>SUM($P13:S13)</f>
        <v>26560</v>
      </c>
      <c r="AG13" s="52">
        <f>SUM($T13:W13)</f>
        <v>28025</v>
      </c>
      <c r="AH13" s="52">
        <f>SUM($X13:AA13)</f>
        <v>31279</v>
      </c>
      <c r="AK13" s="109"/>
    </row>
    <row r="14" spans="2:37" ht="12" customHeight="1" x14ac:dyDescent="0.2">
      <c r="B14" s="179" t="s">
        <v>205</v>
      </c>
      <c r="C14" s="179"/>
      <c r="D14" s="44">
        <f>D11-D12-D13</f>
        <v>5845</v>
      </c>
      <c r="E14" s="44">
        <f t="shared" ref="E14:R14" si="7">E11-E12-E13</f>
        <v>4145</v>
      </c>
      <c r="F14" s="44">
        <f t="shared" si="7"/>
        <v>861</v>
      </c>
      <c r="G14" s="44">
        <f t="shared" si="7"/>
        <v>2107</v>
      </c>
      <c r="H14" s="44">
        <f t="shared" si="7"/>
        <v>6467</v>
      </c>
      <c r="I14" s="44">
        <f t="shared" si="7"/>
        <v>4420</v>
      </c>
      <c r="J14" s="44">
        <f t="shared" si="7"/>
        <v>5975</v>
      </c>
      <c r="K14" s="44">
        <f t="shared" si="7"/>
        <v>9387</v>
      </c>
      <c r="L14" s="44">
        <f t="shared" si="7"/>
        <v>11140</v>
      </c>
      <c r="M14" s="44">
        <f t="shared" si="7"/>
        <v>9342</v>
      </c>
      <c r="N14" s="44">
        <f t="shared" si="7"/>
        <v>2958</v>
      </c>
      <c r="O14" s="44">
        <f t="shared" si="7"/>
        <v>-611</v>
      </c>
      <c r="P14" s="44">
        <f t="shared" si="7"/>
        <v>8755</v>
      </c>
      <c r="Q14" s="44">
        <f t="shared" si="7"/>
        <v>4588</v>
      </c>
      <c r="R14" s="44">
        <f t="shared" si="7"/>
        <v>3618</v>
      </c>
      <c r="S14" s="44">
        <f t="shared" ref="S14:AA14" si="8">S11-S12-S13</f>
        <v>1701</v>
      </c>
      <c r="T14" s="44">
        <f t="shared" si="8"/>
        <v>4612</v>
      </c>
      <c r="U14" s="44">
        <f t="shared" si="8"/>
        <v>763</v>
      </c>
      <c r="V14" s="44">
        <f t="shared" si="8"/>
        <v>2280</v>
      </c>
      <c r="W14" s="44">
        <f t="shared" si="8"/>
        <v>1334</v>
      </c>
      <c r="X14" s="44">
        <f t="shared" si="8"/>
        <v>4036</v>
      </c>
      <c r="Y14" s="44">
        <f t="shared" si="8"/>
        <v>-616</v>
      </c>
      <c r="Z14" s="44">
        <f t="shared" si="8"/>
        <v>-2425</v>
      </c>
      <c r="AA14" s="44">
        <f t="shared" si="8"/>
        <v>-9840</v>
      </c>
      <c r="AC14" s="44">
        <f t="shared" ref="AC14:AF14" si="9">AC11-AC12-AC13</f>
        <v>12958</v>
      </c>
      <c r="AD14" s="44">
        <f t="shared" si="9"/>
        <v>26249</v>
      </c>
      <c r="AE14" s="44">
        <f t="shared" si="9"/>
        <v>22829</v>
      </c>
      <c r="AF14" s="44">
        <f t="shared" si="9"/>
        <v>18662</v>
      </c>
      <c r="AG14" s="44">
        <f t="shared" ref="AG14:AH14" si="10">AG11-AG12-AG13</f>
        <v>8989</v>
      </c>
      <c r="AH14" s="44">
        <f t="shared" si="10"/>
        <v>-8845</v>
      </c>
      <c r="AK14" s="109"/>
    </row>
    <row r="15" spans="2:37" ht="12" customHeight="1" x14ac:dyDescent="0.2">
      <c r="B15" s="220" t="s">
        <v>206</v>
      </c>
      <c r="C15" s="221"/>
      <c r="D15" s="52">
        <f>'Segmenty 2018'!O12</f>
        <v>-92</v>
      </c>
      <c r="E15" s="52">
        <f>'Segmenty 2018'!O29</f>
        <v>113</v>
      </c>
      <c r="F15" s="52">
        <f>'Segmenty 2018'!O46</f>
        <v>130</v>
      </c>
      <c r="G15" s="52">
        <f>'Segmenty 2018'!O63</f>
        <v>438</v>
      </c>
      <c r="H15" s="52">
        <f>'Segmenty 2019'!O12</f>
        <v>-76</v>
      </c>
      <c r="I15" s="52">
        <f>'Segmenty 2019'!O29</f>
        <v>40</v>
      </c>
      <c r="J15" s="52">
        <f>'Segmenty 2019'!O46</f>
        <v>1833</v>
      </c>
      <c r="K15" s="52">
        <f>'Segmenty 2019'!O63</f>
        <v>167</v>
      </c>
      <c r="L15" s="52">
        <v>13</v>
      </c>
      <c r="M15" s="52">
        <v>-35</v>
      </c>
      <c r="N15" s="52">
        <v>-212</v>
      </c>
      <c r="O15" s="52">
        <v>-183</v>
      </c>
      <c r="P15" s="52">
        <v>937</v>
      </c>
      <c r="Q15" s="52">
        <v>71</v>
      </c>
      <c r="R15" s="52">
        <v>1104</v>
      </c>
      <c r="S15" s="52">
        <v>147</v>
      </c>
      <c r="T15" s="52">
        <v>116</v>
      </c>
      <c r="U15" s="52">
        <v>23</v>
      </c>
      <c r="V15" s="52">
        <v>-10858</v>
      </c>
      <c r="W15" s="52">
        <v>-3713</v>
      </c>
      <c r="X15" s="52">
        <v>3</v>
      </c>
      <c r="Y15" s="52">
        <v>-10</v>
      </c>
      <c r="Z15" s="52">
        <v>5</v>
      </c>
      <c r="AA15" s="52">
        <v>-14572</v>
      </c>
      <c r="AC15" s="52">
        <f t="shared" ref="AC15:AC17" si="11">SUM(D15:G15)</f>
        <v>589</v>
      </c>
      <c r="AD15" s="52">
        <f t="shared" ref="AD15:AD17" si="12">SUM(H15:K15)</f>
        <v>1964</v>
      </c>
      <c r="AE15" s="52">
        <f t="shared" ref="AE15:AE17" si="13">SUM(L15:O15)</f>
        <v>-417</v>
      </c>
      <c r="AF15" s="52">
        <f>SUM($P15:S15)</f>
        <v>2259</v>
      </c>
      <c r="AG15" s="52">
        <f>SUM($T15:W15)</f>
        <v>-14432</v>
      </c>
      <c r="AH15" s="52">
        <f>SUM($X15:AA15)</f>
        <v>-14574</v>
      </c>
      <c r="AK15" s="109"/>
    </row>
    <row r="16" spans="2:37" ht="12" customHeight="1" x14ac:dyDescent="0.2">
      <c r="B16" s="222" t="s">
        <v>207</v>
      </c>
      <c r="C16" s="235"/>
      <c r="D16" s="52">
        <f>'Segmenty 2018'!O13</f>
        <v>0</v>
      </c>
      <c r="E16" s="52">
        <f>'Segmenty 2018'!O30</f>
        <v>13</v>
      </c>
      <c r="F16" s="52">
        <f>'Segmenty 2018'!O47</f>
        <v>0</v>
      </c>
      <c r="G16" s="52">
        <f>'Segmenty 2018'!O64</f>
        <v>9</v>
      </c>
      <c r="H16" s="52">
        <f>'Segmenty 2019'!O13</f>
        <v>0</v>
      </c>
      <c r="I16" s="52">
        <f>'Segmenty 2019'!O30</f>
        <v>0</v>
      </c>
      <c r="J16" s="52">
        <f>'Segmenty 2019'!O47</f>
        <v>0</v>
      </c>
      <c r="K16" s="52">
        <f>'Segmenty 2019'!O64</f>
        <v>-277</v>
      </c>
      <c r="L16" s="52">
        <f>'Segmenty 2020'!O13</f>
        <v>0</v>
      </c>
      <c r="M16" s="52">
        <f>'Segmenty 2020'!O30</f>
        <v>0</v>
      </c>
      <c r="N16" s="52">
        <f>'Segmenty 2020'!O47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C16" s="52">
        <f t="shared" si="11"/>
        <v>22</v>
      </c>
      <c r="AD16" s="52">
        <f t="shared" si="12"/>
        <v>-277</v>
      </c>
      <c r="AE16" s="52">
        <f t="shared" si="13"/>
        <v>0</v>
      </c>
      <c r="AF16" s="52">
        <f>SUM($P16:S16)</f>
        <v>0</v>
      </c>
      <c r="AG16" s="52">
        <f>SUM($T16:W16)</f>
        <v>0</v>
      </c>
      <c r="AH16" s="52">
        <f>SUM($X16:AA16)</f>
        <v>0</v>
      </c>
      <c r="AK16" s="109"/>
    </row>
    <row r="17" spans="2:41" ht="12" customHeight="1" x14ac:dyDescent="0.2">
      <c r="B17" s="222" t="s">
        <v>27</v>
      </c>
      <c r="C17" s="235"/>
      <c r="D17" s="52">
        <f>'Segmenty 2018'!O14</f>
        <v>0</v>
      </c>
      <c r="E17" s="52">
        <f>'Segmenty 2018'!O31</f>
        <v>0</v>
      </c>
      <c r="F17" s="52">
        <f>'Segmenty 2018'!O48</f>
        <v>0</v>
      </c>
      <c r="G17" s="52">
        <f>'Segmenty 2018'!O65</f>
        <v>0</v>
      </c>
      <c r="H17" s="52">
        <f>'Segmenty 2019'!O14</f>
        <v>0</v>
      </c>
      <c r="I17" s="52">
        <f>'Segmenty 2019'!O31</f>
        <v>0</v>
      </c>
      <c r="J17" s="52">
        <f>'Segmenty 2019'!O48</f>
        <v>0</v>
      </c>
      <c r="K17" s="52">
        <f>'Segmenty 2019'!O65</f>
        <v>0</v>
      </c>
      <c r="L17" s="52">
        <f>'Segmenty 2020'!O14</f>
        <v>0</v>
      </c>
      <c r="M17" s="52">
        <f>'Segmenty 2020'!O31</f>
        <v>0</v>
      </c>
      <c r="N17" s="52">
        <f>'Segmenty 2020'!O48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C17" s="52">
        <f t="shared" si="11"/>
        <v>0</v>
      </c>
      <c r="AD17" s="52">
        <f t="shared" si="12"/>
        <v>0</v>
      </c>
      <c r="AE17" s="52">
        <f t="shared" si="13"/>
        <v>0</v>
      </c>
      <c r="AF17" s="52">
        <f>SUM($P17:S17)</f>
        <v>0</v>
      </c>
      <c r="AG17" s="52">
        <f>SUM($T17:W17)</f>
        <v>0</v>
      </c>
      <c r="AH17" s="52">
        <f>SUM($X17:AA17)</f>
        <v>0</v>
      </c>
      <c r="AK17" s="109"/>
    </row>
    <row r="18" spans="2:41" ht="12" customHeight="1" x14ac:dyDescent="0.2">
      <c r="B18" s="179" t="s">
        <v>208</v>
      </c>
      <c r="C18" s="179"/>
      <c r="D18" s="44">
        <f t="shared" ref="D18:R18" si="14">D14+D15+D16+D17</f>
        <v>5753</v>
      </c>
      <c r="E18" s="44">
        <f t="shared" si="14"/>
        <v>4271</v>
      </c>
      <c r="F18" s="44">
        <f t="shared" si="14"/>
        <v>991</v>
      </c>
      <c r="G18" s="44">
        <f t="shared" si="14"/>
        <v>2554</v>
      </c>
      <c r="H18" s="44">
        <f t="shared" si="14"/>
        <v>6391</v>
      </c>
      <c r="I18" s="44">
        <f t="shared" si="14"/>
        <v>4460</v>
      </c>
      <c r="J18" s="44">
        <f t="shared" si="14"/>
        <v>7808</v>
      </c>
      <c r="K18" s="44">
        <f t="shared" si="14"/>
        <v>9277</v>
      </c>
      <c r="L18" s="44">
        <f t="shared" si="14"/>
        <v>11153</v>
      </c>
      <c r="M18" s="44">
        <f t="shared" si="14"/>
        <v>9307</v>
      </c>
      <c r="N18" s="44">
        <f t="shared" si="14"/>
        <v>2746</v>
      </c>
      <c r="O18" s="44">
        <f t="shared" si="14"/>
        <v>-794</v>
      </c>
      <c r="P18" s="44">
        <f t="shared" si="14"/>
        <v>9692</v>
      </c>
      <c r="Q18" s="44">
        <f t="shared" si="14"/>
        <v>4659</v>
      </c>
      <c r="R18" s="44">
        <f t="shared" si="14"/>
        <v>4722</v>
      </c>
      <c r="S18" s="44">
        <f t="shared" ref="S18:AA18" si="15">S14+S15+S16+S17</f>
        <v>1848</v>
      </c>
      <c r="T18" s="44">
        <f t="shared" si="15"/>
        <v>4728</v>
      </c>
      <c r="U18" s="44">
        <f t="shared" si="15"/>
        <v>786</v>
      </c>
      <c r="V18" s="44">
        <f t="shared" si="15"/>
        <v>-8578</v>
      </c>
      <c r="W18" s="44">
        <f t="shared" si="15"/>
        <v>-2379</v>
      </c>
      <c r="X18" s="44">
        <f t="shared" si="15"/>
        <v>4039</v>
      </c>
      <c r="Y18" s="44">
        <f t="shared" si="15"/>
        <v>-626</v>
      </c>
      <c r="Z18" s="44">
        <f t="shared" si="15"/>
        <v>-2420</v>
      </c>
      <c r="AA18" s="44">
        <f t="shared" si="15"/>
        <v>-24412</v>
      </c>
      <c r="AC18" s="44">
        <f t="shared" ref="AC18:AF18" si="16">AC14+AC15+AC16+AC17</f>
        <v>13569</v>
      </c>
      <c r="AD18" s="44">
        <f t="shared" si="16"/>
        <v>27936</v>
      </c>
      <c r="AE18" s="44">
        <f t="shared" si="16"/>
        <v>22412</v>
      </c>
      <c r="AF18" s="44">
        <f t="shared" si="16"/>
        <v>20921</v>
      </c>
      <c r="AG18" s="44">
        <f t="shared" ref="AG18:AH18" si="17">AG14+AG15+AG16+AG17</f>
        <v>-5443</v>
      </c>
      <c r="AH18" s="44">
        <f t="shared" si="17"/>
        <v>-23419</v>
      </c>
      <c r="AK18" s="109"/>
    </row>
    <row r="19" spans="2:41" ht="12" customHeight="1" x14ac:dyDescent="0.2">
      <c r="B19" s="89" t="s">
        <v>22</v>
      </c>
      <c r="C19" s="76"/>
      <c r="D19" s="52">
        <f>'Segmenty 2018'!O16</f>
        <v>2923</v>
      </c>
      <c r="E19" s="52">
        <f>'Segmenty 2018'!O33</f>
        <v>3140</v>
      </c>
      <c r="F19" s="52">
        <f>'Segmenty 2018'!O50</f>
        <v>3126</v>
      </c>
      <c r="G19" s="52">
        <f>'Segmenty 2018'!O67</f>
        <v>3171</v>
      </c>
      <c r="H19" s="52">
        <f>'Segmenty 2019'!O16</f>
        <v>3369</v>
      </c>
      <c r="I19" s="52">
        <f>'Segmenty 2019'!O33</f>
        <v>4522</v>
      </c>
      <c r="J19" s="52">
        <f>'Segmenty 2019'!O50</f>
        <v>3806</v>
      </c>
      <c r="K19" s="52">
        <f>'Segmenty 2019'!O67</f>
        <v>3718</v>
      </c>
      <c r="L19" s="52">
        <f>'Segmenty 2020'!O16</f>
        <v>3751</v>
      </c>
      <c r="M19" s="52">
        <f>'Segmenty 2020'!O33</f>
        <v>3917</v>
      </c>
      <c r="N19" s="52">
        <v>4110</v>
      </c>
      <c r="O19" s="52">
        <v>3817</v>
      </c>
      <c r="P19" s="52">
        <v>4334</v>
      </c>
      <c r="Q19" s="52">
        <v>4253</v>
      </c>
      <c r="R19" s="52">
        <v>4343</v>
      </c>
      <c r="S19" s="52">
        <v>4350</v>
      </c>
      <c r="T19" s="52">
        <v>4030</v>
      </c>
      <c r="U19" s="52">
        <v>4039</v>
      </c>
      <c r="V19" s="52">
        <v>3243</v>
      </c>
      <c r="W19" s="52">
        <v>2857</v>
      </c>
      <c r="X19" s="52">
        <v>3146</v>
      </c>
      <c r="Y19" s="52">
        <v>3063</v>
      </c>
      <c r="Z19" s="52">
        <v>3116</v>
      </c>
      <c r="AA19" s="52">
        <v>2943</v>
      </c>
      <c r="AC19" s="52">
        <f>SUM(D19:G19)</f>
        <v>12360</v>
      </c>
      <c r="AD19" s="52">
        <f>SUM(H19:K19)</f>
        <v>15415</v>
      </c>
      <c r="AE19" s="52">
        <f>SUM(L19:O19)</f>
        <v>15595</v>
      </c>
      <c r="AF19" s="52">
        <f>SUM($P19:S19)</f>
        <v>17280</v>
      </c>
      <c r="AG19" s="52">
        <f>SUM($T19:W19)</f>
        <v>14169</v>
      </c>
      <c r="AH19" s="52">
        <f>SUM($X19:AA19)</f>
        <v>12268</v>
      </c>
      <c r="AK19" s="109"/>
    </row>
    <row r="20" spans="2:41" ht="12" customHeight="1" x14ac:dyDescent="0.2">
      <c r="B20" s="179" t="s">
        <v>23</v>
      </c>
      <c r="C20" s="179"/>
      <c r="D20" s="44">
        <f>D18+D19</f>
        <v>8676</v>
      </c>
      <c r="E20" s="44">
        <f t="shared" ref="E20:R20" si="18">E18+E19</f>
        <v>7411</v>
      </c>
      <c r="F20" s="44">
        <f t="shared" si="18"/>
        <v>4117</v>
      </c>
      <c r="G20" s="44">
        <f t="shared" si="18"/>
        <v>5725</v>
      </c>
      <c r="H20" s="44">
        <f t="shared" si="18"/>
        <v>9760</v>
      </c>
      <c r="I20" s="44">
        <f t="shared" si="18"/>
        <v>8982</v>
      </c>
      <c r="J20" s="44">
        <f t="shared" si="18"/>
        <v>11614</v>
      </c>
      <c r="K20" s="44">
        <f t="shared" si="18"/>
        <v>12995</v>
      </c>
      <c r="L20" s="44">
        <f t="shared" si="18"/>
        <v>14904</v>
      </c>
      <c r="M20" s="44">
        <f t="shared" si="18"/>
        <v>13224</v>
      </c>
      <c r="N20" s="44">
        <f t="shared" si="18"/>
        <v>6856</v>
      </c>
      <c r="O20" s="44">
        <f t="shared" si="18"/>
        <v>3023</v>
      </c>
      <c r="P20" s="44">
        <f t="shared" si="18"/>
        <v>14026</v>
      </c>
      <c r="Q20" s="44">
        <f t="shared" si="18"/>
        <v>8912</v>
      </c>
      <c r="R20" s="44">
        <f t="shared" si="18"/>
        <v>9065</v>
      </c>
      <c r="S20" s="44">
        <f t="shared" ref="S20:AA20" si="19">S18+S19</f>
        <v>6198</v>
      </c>
      <c r="T20" s="44">
        <f t="shared" si="19"/>
        <v>8758</v>
      </c>
      <c r="U20" s="44">
        <f t="shared" si="19"/>
        <v>4825</v>
      </c>
      <c r="V20" s="44">
        <f t="shared" si="19"/>
        <v>-5335</v>
      </c>
      <c r="W20" s="44">
        <f t="shared" si="19"/>
        <v>478</v>
      </c>
      <c r="X20" s="44">
        <f t="shared" si="19"/>
        <v>7185</v>
      </c>
      <c r="Y20" s="44">
        <f t="shared" si="19"/>
        <v>2437</v>
      </c>
      <c r="Z20" s="44">
        <f t="shared" si="19"/>
        <v>696</v>
      </c>
      <c r="AA20" s="44">
        <f t="shared" si="19"/>
        <v>-21469</v>
      </c>
      <c r="AC20" s="44">
        <f t="shared" ref="AC20:AF20" si="20">AC18+AC19</f>
        <v>25929</v>
      </c>
      <c r="AD20" s="44">
        <f t="shared" si="20"/>
        <v>43351</v>
      </c>
      <c r="AE20" s="44">
        <f t="shared" si="20"/>
        <v>38007</v>
      </c>
      <c r="AF20" s="44">
        <f t="shared" si="20"/>
        <v>38201</v>
      </c>
      <c r="AG20" s="44">
        <f t="shared" ref="AG20:AH20" si="21">AG18+AG19</f>
        <v>8726</v>
      </c>
      <c r="AH20" s="44">
        <f t="shared" si="21"/>
        <v>-11151</v>
      </c>
      <c r="AK20" s="47"/>
      <c r="AL20" s="47"/>
    </row>
    <row r="21" spans="2:41" s="47" customFormat="1" ht="12" customHeight="1" x14ac:dyDescent="0.2">
      <c r="B21" s="77"/>
      <c r="C21" s="78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L21" s="46"/>
      <c r="AO21" s="46"/>
    </row>
    <row r="22" spans="2:41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spans="2:41" ht="12" customHeight="1" x14ac:dyDescent="0.2">
      <c r="AC23" s="47"/>
      <c r="AD23" s="47"/>
      <c r="AE23" s="47"/>
      <c r="AF23" s="47"/>
      <c r="AG23" s="47"/>
    </row>
    <row r="24" spans="2:41" ht="12" customHeight="1" x14ac:dyDescent="0.2">
      <c r="AC24" s="47"/>
      <c r="AD24" s="47"/>
      <c r="AE24" s="47"/>
      <c r="AF24" s="47"/>
      <c r="AG24" s="47"/>
    </row>
    <row r="25" spans="2:41" ht="12" customHeight="1" x14ac:dyDescent="0.2">
      <c r="AC25" s="47"/>
      <c r="AD25" s="47"/>
      <c r="AE25" s="47"/>
      <c r="AF25" s="47"/>
      <c r="AG25" s="47"/>
    </row>
    <row r="26" spans="2:41" ht="12" customHeight="1" x14ac:dyDescent="0.2">
      <c r="AC26" s="47"/>
      <c r="AD26" s="47"/>
      <c r="AE26" s="47"/>
      <c r="AF26" s="47"/>
      <c r="AG26" s="47"/>
    </row>
    <row r="27" spans="2:41" ht="12" customHeight="1" x14ac:dyDescent="0.2">
      <c r="AC27" s="47"/>
      <c r="AD27" s="47"/>
      <c r="AE27" s="47"/>
      <c r="AF27" s="47"/>
      <c r="AG27" s="47"/>
    </row>
    <row r="28" spans="2:41" ht="12" customHeight="1" x14ac:dyDescent="0.2">
      <c r="AC28" s="47"/>
      <c r="AD28" s="47"/>
      <c r="AE28" s="47"/>
      <c r="AF28" s="47"/>
      <c r="AG28" s="47"/>
    </row>
    <row r="29" spans="2:41" ht="12" customHeight="1" x14ac:dyDescent="0.2">
      <c r="AC29" s="47"/>
      <c r="AD29" s="47"/>
      <c r="AE29" s="47"/>
      <c r="AF29" s="47"/>
      <c r="AG29" s="47"/>
    </row>
    <row r="30" spans="2:41" ht="12" customHeight="1" x14ac:dyDescent="0.2">
      <c r="AC30" s="47"/>
      <c r="AD30" s="47"/>
      <c r="AE30" s="47"/>
      <c r="AF30" s="47"/>
      <c r="AG30" s="47"/>
    </row>
    <row r="31" spans="2:41" ht="12" customHeight="1" x14ac:dyDescent="0.2">
      <c r="AC31" s="47"/>
      <c r="AD31" s="47"/>
      <c r="AE31" s="47"/>
      <c r="AF31" s="47"/>
      <c r="AG31" s="47"/>
    </row>
    <row r="32" spans="2:41" ht="12" customHeight="1" x14ac:dyDescent="0.2">
      <c r="AC32" s="47"/>
      <c r="AD32" s="47"/>
      <c r="AE32" s="47"/>
      <c r="AF32" s="47"/>
      <c r="AG32" s="47"/>
    </row>
    <row r="33" spans="29:33" ht="12" customHeight="1" x14ac:dyDescent="0.2">
      <c r="AC33" s="47"/>
      <c r="AD33" s="47"/>
      <c r="AE33" s="47"/>
      <c r="AF33" s="47"/>
      <c r="AG33" s="47"/>
    </row>
  </sheetData>
  <mergeCells count="14">
    <mergeCell ref="AC7:AH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AA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K33"/>
  <sheetViews>
    <sheetView showGridLines="0" zoomScaleNormal="100" zoomScaleSheetLayoutView="100" workbookViewId="0">
      <pane xSplit="3" ySplit="1" topLeftCell="T5" activePane="bottomRight" state="frozen"/>
      <selection activeCell="Q2" sqref="Q2"/>
      <selection pane="topRight" activeCell="Q2" sqref="Q2"/>
      <selection pane="bottomLeft" activeCell="Q2" sqref="Q2"/>
      <selection pane="bottomRight" activeCell="Z29" sqref="Z29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33" width="9.28515625" style="46" customWidth="1"/>
    <col min="34" max="16384" width="9.140625" style="46"/>
  </cols>
  <sheetData>
    <row r="1" spans="2:37" s="1" customFormat="1" ht="12" hidden="1" customHeight="1" x14ac:dyDescent="0.2">
      <c r="C1" s="2"/>
    </row>
    <row r="2" spans="2:37" s="1" customFormat="1" ht="12" hidden="1" customHeight="1" x14ac:dyDescent="0.2">
      <c r="C2" s="2"/>
    </row>
    <row r="3" spans="2:37" s="1" customFormat="1" ht="12" hidden="1" customHeight="1" x14ac:dyDescent="0.2">
      <c r="C3" s="2"/>
    </row>
    <row r="4" spans="2:37" s="1" customFormat="1" ht="12" hidden="1" customHeight="1" x14ac:dyDescent="0.2">
      <c r="C4" s="2"/>
    </row>
    <row r="5" spans="2:37" s="1" customFormat="1" ht="12" customHeight="1" x14ac:dyDescent="0.2">
      <c r="C5" s="2"/>
    </row>
    <row r="6" spans="2:37" ht="12" customHeight="1" x14ac:dyDescent="0.2">
      <c r="B6" s="92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2:37" ht="12" customHeight="1" x14ac:dyDescent="0.2">
      <c r="B7" s="229" t="s">
        <v>59</v>
      </c>
      <c r="C7" s="241"/>
      <c r="D7" s="188" t="s">
        <v>122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1"/>
      <c r="AA7" s="172"/>
      <c r="AC7" s="188" t="s">
        <v>122</v>
      </c>
      <c r="AD7" s="170"/>
      <c r="AE7" s="170"/>
      <c r="AF7" s="170"/>
      <c r="AG7" s="171"/>
      <c r="AH7" s="172"/>
    </row>
    <row r="8" spans="2:37" ht="12" customHeight="1" x14ac:dyDescent="0.2">
      <c r="B8" s="242"/>
      <c r="C8" s="243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C8" s="88">
        <v>2018</v>
      </c>
      <c r="AD8" s="88">
        <v>2019</v>
      </c>
      <c r="AE8" s="88">
        <v>2020</v>
      </c>
      <c r="AF8" s="88">
        <v>2021</v>
      </c>
      <c r="AG8" s="88">
        <v>2022</v>
      </c>
      <c r="AH8" s="88">
        <v>2023</v>
      </c>
    </row>
    <row r="9" spans="2:37" ht="12" customHeight="1" x14ac:dyDescent="0.2">
      <c r="B9" s="236" t="s">
        <v>203</v>
      </c>
      <c r="C9" s="237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C9" s="52">
        <f>SUM(D9:G9)</f>
        <v>258344</v>
      </c>
      <c r="AD9" s="52">
        <f>SUM(H9:K9)</f>
        <v>256775</v>
      </c>
      <c r="AE9" s="52">
        <f>SUM(L9:O9)</f>
        <v>239556</v>
      </c>
      <c r="AF9" s="52">
        <f>SUM($P9:S9)</f>
        <v>295413</v>
      </c>
      <c r="AG9" s="52">
        <f>SUM($T9:W9)</f>
        <v>360939</v>
      </c>
      <c r="AH9" s="52">
        <f>SUM($X9:AA9)</f>
        <v>379620</v>
      </c>
    </row>
    <row r="10" spans="2:37" ht="12" customHeight="1" x14ac:dyDescent="0.2">
      <c r="B10" s="236" t="s">
        <v>33</v>
      </c>
      <c r="C10" s="237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C10" s="52">
        <f>SUM(D10:G10)</f>
        <v>159469</v>
      </c>
      <c r="AD10" s="52">
        <f>SUM(H10:K10)</f>
        <v>171786</v>
      </c>
      <c r="AE10" s="52">
        <f>SUM(L10:O10)</f>
        <v>164417</v>
      </c>
      <c r="AF10" s="52">
        <f>SUM($P10:S10)</f>
        <v>198458</v>
      </c>
      <c r="AG10" s="52">
        <f>SUM($T10:W10)</f>
        <v>252172</v>
      </c>
      <c r="AH10" s="52">
        <f>SUM($X10:AA10)</f>
        <v>267058</v>
      </c>
      <c r="AK10" s="109"/>
    </row>
    <row r="11" spans="2:37" ht="12" customHeight="1" x14ac:dyDescent="0.2">
      <c r="B11" s="179" t="s">
        <v>204</v>
      </c>
      <c r="C11" s="179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A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C11" s="44">
        <f t="shared" ref="AC11:AF11" si="2">AC9-AC10</f>
        <v>98875</v>
      </c>
      <c r="AD11" s="44">
        <f t="shared" si="2"/>
        <v>84989</v>
      </c>
      <c r="AE11" s="44">
        <f t="shared" si="2"/>
        <v>75139</v>
      </c>
      <c r="AF11" s="44">
        <f t="shared" si="2"/>
        <v>96955</v>
      </c>
      <c r="AG11" s="44">
        <f t="shared" ref="AG11:AH11" si="3">AG9-AG10</f>
        <v>108767</v>
      </c>
      <c r="AH11" s="44">
        <f t="shared" si="3"/>
        <v>112562</v>
      </c>
      <c r="AK11" s="109"/>
    </row>
    <row r="12" spans="2:37" ht="12" customHeight="1" x14ac:dyDescent="0.2">
      <c r="B12" s="220" t="s">
        <v>4</v>
      </c>
      <c r="C12" s="221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C12" s="52">
        <f>SUM(D12:G12)</f>
        <v>18572</v>
      </c>
      <c r="AD12" s="52">
        <f>SUM(H12:K12)</f>
        <v>16518</v>
      </c>
      <c r="AE12" s="52">
        <f>SUM(L12:O12)</f>
        <v>12575</v>
      </c>
      <c r="AF12" s="52">
        <f>SUM($P12:S12)</f>
        <v>13202</v>
      </c>
      <c r="AG12" s="52">
        <f>SUM($T12:W12)</f>
        <v>18521</v>
      </c>
      <c r="AH12" s="52">
        <f>SUM($X12:AA12)</f>
        <v>18851</v>
      </c>
      <c r="AK12" s="109"/>
    </row>
    <row r="13" spans="2:37" ht="12" customHeight="1" x14ac:dyDescent="0.2">
      <c r="B13" s="220" t="s">
        <v>5</v>
      </c>
      <c r="C13" s="221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C13" s="52">
        <f>SUM(D13:G13)</f>
        <v>36779</v>
      </c>
      <c r="AD13" s="52">
        <f>SUM(H13:K13)</f>
        <v>39408</v>
      </c>
      <c r="AE13" s="52">
        <f>SUM(L13:O13)</f>
        <v>41247</v>
      </c>
      <c r="AF13" s="52">
        <f>SUM($P13:S13)</f>
        <v>46087</v>
      </c>
      <c r="AG13" s="52">
        <f>SUM($T13:W13)</f>
        <v>53317</v>
      </c>
      <c r="AH13" s="52">
        <f>SUM($X13:AA13)</f>
        <v>55846</v>
      </c>
      <c r="AK13" s="109"/>
    </row>
    <row r="14" spans="2:37" ht="12" customHeight="1" x14ac:dyDescent="0.2">
      <c r="B14" s="179" t="s">
        <v>205</v>
      </c>
      <c r="C14" s="179"/>
      <c r="D14" s="44">
        <f>D11-D12-D13</f>
        <v>10870</v>
      </c>
      <c r="E14" s="44">
        <f t="shared" ref="E14:R14" si="4">E11-E12-E13</f>
        <v>10803</v>
      </c>
      <c r="F14" s="44">
        <f t="shared" si="4"/>
        <v>13964</v>
      </c>
      <c r="G14" s="44">
        <f t="shared" si="4"/>
        <v>7887</v>
      </c>
      <c r="H14" s="44">
        <f t="shared" si="4"/>
        <v>9110</v>
      </c>
      <c r="I14" s="44">
        <f t="shared" si="4"/>
        <v>11731</v>
      </c>
      <c r="J14" s="44">
        <f t="shared" si="4"/>
        <v>6991</v>
      </c>
      <c r="K14" s="44">
        <f t="shared" si="4"/>
        <v>1231</v>
      </c>
      <c r="L14" s="44">
        <f t="shared" si="4"/>
        <v>5044</v>
      </c>
      <c r="M14" s="44">
        <f t="shared" si="4"/>
        <v>5042</v>
      </c>
      <c r="N14" s="44">
        <f t="shared" si="4"/>
        <v>4655</v>
      </c>
      <c r="O14" s="44">
        <f t="shared" si="4"/>
        <v>6576</v>
      </c>
      <c r="P14" s="44">
        <f t="shared" si="4"/>
        <v>7961</v>
      </c>
      <c r="Q14" s="44">
        <f t="shared" si="4"/>
        <v>13285</v>
      </c>
      <c r="R14" s="44">
        <f t="shared" si="4"/>
        <v>11007</v>
      </c>
      <c r="S14" s="44">
        <f t="shared" ref="S14:AA14" si="5">S11-S12-S13</f>
        <v>5413</v>
      </c>
      <c r="T14" s="44">
        <f t="shared" si="5"/>
        <v>9255</v>
      </c>
      <c r="U14" s="44">
        <f t="shared" si="5"/>
        <v>8712</v>
      </c>
      <c r="V14" s="44">
        <f t="shared" si="5"/>
        <v>6907</v>
      </c>
      <c r="W14" s="44">
        <f t="shared" si="5"/>
        <v>12055</v>
      </c>
      <c r="X14" s="44">
        <f t="shared" si="5"/>
        <v>12433</v>
      </c>
      <c r="Y14" s="44">
        <f t="shared" si="5"/>
        <v>9954</v>
      </c>
      <c r="Z14" s="44">
        <f t="shared" si="5"/>
        <v>8777</v>
      </c>
      <c r="AA14" s="44">
        <f t="shared" si="5"/>
        <v>6701</v>
      </c>
      <c r="AC14" s="44">
        <f t="shared" ref="AC14:AF14" si="6">AC11-AC12-AC13</f>
        <v>43524</v>
      </c>
      <c r="AD14" s="44">
        <f t="shared" si="6"/>
        <v>29063</v>
      </c>
      <c r="AE14" s="44">
        <f t="shared" si="6"/>
        <v>21317</v>
      </c>
      <c r="AF14" s="44">
        <f t="shared" si="6"/>
        <v>37666</v>
      </c>
      <c r="AG14" s="44">
        <f t="shared" ref="AG14:AH14" si="7">AG11-AG12-AG13</f>
        <v>36929</v>
      </c>
      <c r="AH14" s="44">
        <f t="shared" si="7"/>
        <v>37865</v>
      </c>
      <c r="AK14" s="109"/>
    </row>
    <row r="15" spans="2:37" ht="12" customHeight="1" x14ac:dyDescent="0.2">
      <c r="B15" s="220" t="s">
        <v>206</v>
      </c>
      <c r="C15" s="221"/>
      <c r="D15" s="52">
        <f>'Segmenty 2018'!P12</f>
        <v>-481</v>
      </c>
      <c r="E15" s="52">
        <f>'Segmenty 2018'!P29</f>
        <v>-354</v>
      </c>
      <c r="F15" s="52">
        <f>'Segmenty 2018'!P46</f>
        <v>277</v>
      </c>
      <c r="G15" s="52">
        <f>'Segmenty 2018'!P63</f>
        <v>-1927</v>
      </c>
      <c r="H15" s="52">
        <f>'Segmenty 2019'!P12</f>
        <v>-629</v>
      </c>
      <c r="I15" s="52">
        <f>'Segmenty 2019'!P29</f>
        <v>-758</v>
      </c>
      <c r="J15" s="52">
        <f>'Segmenty 2019'!P46</f>
        <v>-655</v>
      </c>
      <c r="K15" s="52">
        <f>'Segmenty 2019'!P63</f>
        <v>-476</v>
      </c>
      <c r="L15" s="52">
        <v>117</v>
      </c>
      <c r="M15" s="52">
        <v>-974</v>
      </c>
      <c r="N15" s="52">
        <v>1335</v>
      </c>
      <c r="O15" s="52">
        <v>2995</v>
      </c>
      <c r="P15" s="52">
        <v>36648</v>
      </c>
      <c r="Q15" s="52">
        <v>-1</v>
      </c>
      <c r="R15" s="52">
        <v>16</v>
      </c>
      <c r="S15" s="52">
        <f>346+1</f>
        <v>347</v>
      </c>
      <c r="T15" s="52">
        <v>-1832</v>
      </c>
      <c r="U15" s="52">
        <v>13</v>
      </c>
      <c r="V15" s="52">
        <v>1257</v>
      </c>
      <c r="W15" s="52">
        <v>-1856</v>
      </c>
      <c r="X15" s="52">
        <v>-1242</v>
      </c>
      <c r="Y15" s="52">
        <v>-1146</v>
      </c>
      <c r="Z15" s="52">
        <f>-100+0.55</f>
        <v>-99.45</v>
      </c>
      <c r="AA15" s="52">
        <v>-826.55</v>
      </c>
      <c r="AC15" s="52">
        <f>SUM(D15:G15)</f>
        <v>-2485</v>
      </c>
      <c r="AD15" s="52">
        <f>SUM(H15:K15)</f>
        <v>-2518</v>
      </c>
      <c r="AE15" s="52">
        <f>SUM(L15:O15)</f>
        <v>3473</v>
      </c>
      <c r="AF15" s="52">
        <f>SUM($P15:S15)</f>
        <v>37010</v>
      </c>
      <c r="AG15" s="52">
        <f>SUM($T15:W15)</f>
        <v>-2418</v>
      </c>
      <c r="AH15" s="52">
        <f>SUM($X15:AA15)</f>
        <v>-3314</v>
      </c>
      <c r="AK15" s="109"/>
    </row>
    <row r="16" spans="2:37" ht="12" customHeight="1" x14ac:dyDescent="0.2">
      <c r="B16" s="222" t="s">
        <v>207</v>
      </c>
      <c r="C16" s="235"/>
      <c r="D16" s="52">
        <f>'Segmenty 2018'!P13</f>
        <v>157</v>
      </c>
      <c r="E16" s="52">
        <f>'Segmenty 2018'!P30</f>
        <v>283</v>
      </c>
      <c r="F16" s="52">
        <f>'Segmenty 2018'!P47</f>
        <v>481</v>
      </c>
      <c r="G16" s="52">
        <f>'Segmenty 2018'!P64</f>
        <v>399</v>
      </c>
      <c r="H16" s="52">
        <f>'Segmenty 2019'!P13</f>
        <v>235</v>
      </c>
      <c r="I16" s="52">
        <f>'Segmenty 2019'!P30</f>
        <v>328</v>
      </c>
      <c r="J16" s="52">
        <f>'Segmenty 2019'!P47</f>
        <v>603</v>
      </c>
      <c r="K16" s="52">
        <f>'Segmenty 2019'!P64</f>
        <v>504</v>
      </c>
      <c r="L16" s="52">
        <f>'Segmenty 2020'!P13</f>
        <v>-6</v>
      </c>
      <c r="M16" s="52">
        <f>'Segmenty 2020'!P30</f>
        <v>406</v>
      </c>
      <c r="N16" s="52">
        <f>'Segmenty 2020'!P47</f>
        <v>459</v>
      </c>
      <c r="O16" s="52">
        <v>493</v>
      </c>
      <c r="P16" s="52">
        <v>302</v>
      </c>
      <c r="Q16" s="52">
        <v>280</v>
      </c>
      <c r="R16" s="52">
        <v>379</v>
      </c>
      <c r="S16" s="52">
        <v>675</v>
      </c>
      <c r="T16" s="52">
        <v>93</v>
      </c>
      <c r="U16" s="52">
        <v>351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C16" s="52">
        <f>SUM(D16:G16)</f>
        <v>1320</v>
      </c>
      <c r="AD16" s="52">
        <f>SUM(H16:K16)</f>
        <v>1670</v>
      </c>
      <c r="AE16" s="52">
        <f>SUM(L16:O16)</f>
        <v>1352</v>
      </c>
      <c r="AF16" s="52">
        <f>SUM($P16:S16)</f>
        <v>1636</v>
      </c>
      <c r="AG16" s="52">
        <f>SUM($T16:W16)</f>
        <v>444</v>
      </c>
      <c r="AH16" s="52">
        <f>SUM($X16:AA16)</f>
        <v>0</v>
      </c>
      <c r="AK16" s="109"/>
    </row>
    <row r="17" spans="2:37" ht="12" customHeight="1" x14ac:dyDescent="0.2">
      <c r="B17" s="222" t="s">
        <v>27</v>
      </c>
      <c r="C17" s="235"/>
      <c r="D17" s="52">
        <f>'Segmenty 2018'!P14</f>
        <v>0</v>
      </c>
      <c r="E17" s="52">
        <f>'Segmenty 2018'!P31</f>
        <v>0</v>
      </c>
      <c r="F17" s="52">
        <f>'Segmenty 2018'!P48</f>
        <v>0</v>
      </c>
      <c r="G17" s="52">
        <f>'Segmenty 2018'!P65</f>
        <v>0</v>
      </c>
      <c r="H17" s="52">
        <f>'Segmenty 2019'!P14</f>
        <v>0</v>
      </c>
      <c r="I17" s="52">
        <f>'Segmenty 2019'!P31</f>
        <v>0</v>
      </c>
      <c r="J17" s="52">
        <f>'Segmenty 2019'!P48</f>
        <v>0</v>
      </c>
      <c r="K17" s="52">
        <f>'Segmenty 2019'!P65</f>
        <v>0</v>
      </c>
      <c r="L17" s="52">
        <f>'Segmenty 2020'!P14</f>
        <v>0</v>
      </c>
      <c r="M17" s="52">
        <f>'Segmenty 2020'!P31</f>
        <v>0</v>
      </c>
      <c r="N17" s="52">
        <f>'Segmenty 2020'!P48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C17" s="52">
        <f>SUM(D17:G17)</f>
        <v>0</v>
      </c>
      <c r="AD17" s="52">
        <f>SUM(H17:K17)</f>
        <v>0</v>
      </c>
      <c r="AE17" s="52">
        <f>SUM(L17:O17)</f>
        <v>0</v>
      </c>
      <c r="AF17" s="52">
        <f>SUM($P17:S17)</f>
        <v>0</v>
      </c>
      <c r="AG17" s="52">
        <f>SUM($T17:W17)</f>
        <v>0</v>
      </c>
      <c r="AH17" s="52">
        <f>SUM($X17:AA17)</f>
        <v>0</v>
      </c>
      <c r="AK17" s="109"/>
    </row>
    <row r="18" spans="2:37" ht="12" customHeight="1" x14ac:dyDescent="0.2">
      <c r="B18" s="179" t="s">
        <v>208</v>
      </c>
      <c r="C18" s="179"/>
      <c r="D18" s="44">
        <f t="shared" ref="D18:O18" si="8">D14+D15+D16+D17</f>
        <v>10546</v>
      </c>
      <c r="E18" s="44">
        <f t="shared" si="8"/>
        <v>10732</v>
      </c>
      <c r="F18" s="44">
        <f t="shared" si="8"/>
        <v>14722</v>
      </c>
      <c r="G18" s="44">
        <f t="shared" si="8"/>
        <v>6359</v>
      </c>
      <c r="H18" s="44">
        <f t="shared" si="8"/>
        <v>8716</v>
      </c>
      <c r="I18" s="44">
        <f t="shared" si="8"/>
        <v>11301</v>
      </c>
      <c r="J18" s="44">
        <f t="shared" si="8"/>
        <v>6939</v>
      </c>
      <c r="K18" s="44">
        <f t="shared" si="8"/>
        <v>1259</v>
      </c>
      <c r="L18" s="44">
        <f t="shared" si="8"/>
        <v>5155</v>
      </c>
      <c r="M18" s="44">
        <f t="shared" si="8"/>
        <v>4474</v>
      </c>
      <c r="N18" s="44">
        <f t="shared" si="8"/>
        <v>6449</v>
      </c>
      <c r="O18" s="44">
        <f t="shared" si="8"/>
        <v>10064</v>
      </c>
      <c r="P18" s="44">
        <f t="shared" ref="P18:AA18" si="9">P14+P15+P16+P17</f>
        <v>44911</v>
      </c>
      <c r="Q18" s="44">
        <f t="shared" si="9"/>
        <v>13564</v>
      </c>
      <c r="R18" s="44">
        <f t="shared" si="9"/>
        <v>11402</v>
      </c>
      <c r="S18" s="44">
        <f t="shared" si="9"/>
        <v>6435</v>
      </c>
      <c r="T18" s="44">
        <f t="shared" si="9"/>
        <v>7516</v>
      </c>
      <c r="U18" s="44">
        <f t="shared" si="9"/>
        <v>9076</v>
      </c>
      <c r="V18" s="44">
        <f t="shared" si="9"/>
        <v>8164</v>
      </c>
      <c r="W18" s="44">
        <f t="shared" si="9"/>
        <v>10199</v>
      </c>
      <c r="X18" s="44">
        <f t="shared" si="9"/>
        <v>11191</v>
      </c>
      <c r="Y18" s="44">
        <f t="shared" si="9"/>
        <v>8808</v>
      </c>
      <c r="Z18" s="44">
        <f t="shared" si="9"/>
        <v>8677.5499999999993</v>
      </c>
      <c r="AA18" s="44">
        <f t="shared" si="9"/>
        <v>5874.45</v>
      </c>
      <c r="AC18" s="44">
        <f t="shared" ref="AC18:AF18" si="10">AC14+AC15+AC16+AC17</f>
        <v>42359</v>
      </c>
      <c r="AD18" s="44">
        <f t="shared" si="10"/>
        <v>28215</v>
      </c>
      <c r="AE18" s="44">
        <f t="shared" si="10"/>
        <v>26142</v>
      </c>
      <c r="AF18" s="44">
        <f t="shared" si="10"/>
        <v>76312</v>
      </c>
      <c r="AG18" s="44">
        <f t="shared" ref="AG18:AH18" si="11">AG14+AG15+AG16+AG17</f>
        <v>34955</v>
      </c>
      <c r="AH18" s="44">
        <f t="shared" si="11"/>
        <v>34551</v>
      </c>
      <c r="AK18" s="109"/>
    </row>
    <row r="19" spans="2:37" ht="12" customHeight="1" x14ac:dyDescent="0.2">
      <c r="B19" s="89" t="s">
        <v>22</v>
      </c>
      <c r="C19" s="76"/>
      <c r="D19" s="52">
        <f>'Segmenty 2018'!P16</f>
        <v>1842</v>
      </c>
      <c r="E19" s="52">
        <f>'Segmenty 2018'!P33</f>
        <v>2037</v>
      </c>
      <c r="F19" s="52">
        <f>'Segmenty 2018'!P50</f>
        <v>1926</v>
      </c>
      <c r="G19" s="52">
        <f>'Segmenty 2018'!P67</f>
        <v>1972</v>
      </c>
      <c r="H19" s="52">
        <f>'Segmenty 2019'!P16</f>
        <v>2363</v>
      </c>
      <c r="I19" s="52">
        <f>'Segmenty 2019'!P33</f>
        <v>2150</v>
      </c>
      <c r="J19" s="52">
        <f>'Segmenty 2019'!P50</f>
        <v>2298</v>
      </c>
      <c r="K19" s="52">
        <f>'Segmenty 2019'!P67</f>
        <v>2695</v>
      </c>
      <c r="L19" s="52">
        <f>'Segmenty 2020'!P16</f>
        <v>2569</v>
      </c>
      <c r="M19" s="52">
        <f>'Segmenty 2020'!P33</f>
        <v>2162</v>
      </c>
      <c r="N19" s="52">
        <v>2874</v>
      </c>
      <c r="O19" s="52">
        <v>2713</v>
      </c>
      <c r="P19" s="52">
        <v>2939</v>
      </c>
      <c r="Q19" s="52">
        <v>2819</v>
      </c>
      <c r="R19" s="52">
        <v>2789</v>
      </c>
      <c r="S19" s="52">
        <v>2833</v>
      </c>
      <c r="T19" s="52">
        <v>2752</v>
      </c>
      <c r="U19" s="52">
        <v>3304</v>
      </c>
      <c r="V19" s="52">
        <v>3481</v>
      </c>
      <c r="W19" s="52">
        <v>4217</v>
      </c>
      <c r="X19" s="52">
        <v>4027</v>
      </c>
      <c r="Y19" s="52">
        <v>4280</v>
      </c>
      <c r="Z19" s="52">
        <v>4810</v>
      </c>
      <c r="AA19" s="52">
        <v>4206</v>
      </c>
      <c r="AC19" s="52">
        <f>SUM(D19:G19)</f>
        <v>7777</v>
      </c>
      <c r="AD19" s="52">
        <f>SUM(H19:K19)</f>
        <v>9506</v>
      </c>
      <c r="AE19" s="52">
        <f>SUM(L19:O19)</f>
        <v>10318</v>
      </c>
      <c r="AF19" s="52">
        <f>SUM($P19:S19)</f>
        <v>11380</v>
      </c>
      <c r="AG19" s="52">
        <f>SUM($T19:W19)</f>
        <v>13754</v>
      </c>
      <c r="AH19" s="52">
        <f>SUM($X19:AA19)</f>
        <v>17323</v>
      </c>
      <c r="AK19" s="109"/>
    </row>
    <row r="20" spans="2:37" ht="12" customHeight="1" x14ac:dyDescent="0.2">
      <c r="B20" s="179" t="s">
        <v>23</v>
      </c>
      <c r="C20" s="179"/>
      <c r="D20" s="44">
        <f>D18+D19</f>
        <v>12388</v>
      </c>
      <c r="E20" s="44">
        <f t="shared" ref="E20:O20" si="12">E18+E19</f>
        <v>12769</v>
      </c>
      <c r="F20" s="44">
        <f t="shared" si="12"/>
        <v>16648</v>
      </c>
      <c r="G20" s="44">
        <f t="shared" si="12"/>
        <v>8331</v>
      </c>
      <c r="H20" s="44">
        <f t="shared" si="12"/>
        <v>11079</v>
      </c>
      <c r="I20" s="44">
        <f t="shared" si="12"/>
        <v>13451</v>
      </c>
      <c r="J20" s="44">
        <f t="shared" si="12"/>
        <v>9237</v>
      </c>
      <c r="K20" s="44">
        <f t="shared" si="12"/>
        <v>3954</v>
      </c>
      <c r="L20" s="44">
        <f t="shared" si="12"/>
        <v>7724</v>
      </c>
      <c r="M20" s="44">
        <f t="shared" si="12"/>
        <v>6636</v>
      </c>
      <c r="N20" s="44">
        <f t="shared" si="12"/>
        <v>9323</v>
      </c>
      <c r="O20" s="44">
        <f t="shared" si="12"/>
        <v>12777</v>
      </c>
      <c r="P20" s="44">
        <f t="shared" ref="P20:AA20" si="13">P18+P19</f>
        <v>47850</v>
      </c>
      <c r="Q20" s="44">
        <f t="shared" si="13"/>
        <v>16383</v>
      </c>
      <c r="R20" s="44">
        <f t="shared" si="13"/>
        <v>14191</v>
      </c>
      <c r="S20" s="44">
        <f t="shared" si="13"/>
        <v>9268</v>
      </c>
      <c r="T20" s="44">
        <f t="shared" si="13"/>
        <v>10268</v>
      </c>
      <c r="U20" s="44">
        <f t="shared" si="13"/>
        <v>12380</v>
      </c>
      <c r="V20" s="44">
        <f t="shared" si="13"/>
        <v>11645</v>
      </c>
      <c r="W20" s="44">
        <f t="shared" si="13"/>
        <v>14416</v>
      </c>
      <c r="X20" s="44">
        <f t="shared" si="13"/>
        <v>15218</v>
      </c>
      <c r="Y20" s="44">
        <f t="shared" si="13"/>
        <v>13088</v>
      </c>
      <c r="Z20" s="44">
        <f t="shared" si="13"/>
        <v>13487.55</v>
      </c>
      <c r="AA20" s="44">
        <f t="shared" si="13"/>
        <v>10080.450000000001</v>
      </c>
      <c r="AC20" s="44">
        <f t="shared" ref="AC20:AF20" si="14">AC18+AC19</f>
        <v>50136</v>
      </c>
      <c r="AD20" s="44">
        <f t="shared" si="14"/>
        <v>37721</v>
      </c>
      <c r="AE20" s="44">
        <f t="shared" si="14"/>
        <v>36460</v>
      </c>
      <c r="AF20" s="44">
        <f t="shared" si="14"/>
        <v>87692</v>
      </c>
      <c r="AG20" s="44">
        <f t="shared" ref="AG20:AH20" si="15">AG18+AG19</f>
        <v>48709</v>
      </c>
      <c r="AH20" s="44">
        <f t="shared" si="15"/>
        <v>51874</v>
      </c>
      <c r="AK20" s="47"/>
    </row>
    <row r="21" spans="2:37" s="47" customFormat="1" ht="12" customHeight="1" x14ac:dyDescent="0.2">
      <c r="B21" s="77"/>
      <c r="C21" s="78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</row>
    <row r="22" spans="2:37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spans="2:37" ht="12" customHeight="1" x14ac:dyDescent="0.2">
      <c r="AC23" s="47"/>
      <c r="AD23" s="47"/>
      <c r="AE23" s="47"/>
      <c r="AF23" s="47"/>
      <c r="AG23" s="47"/>
    </row>
    <row r="24" spans="2:37" ht="12" customHeight="1" x14ac:dyDescent="0.2">
      <c r="AC24" s="47"/>
      <c r="AD24" s="47"/>
      <c r="AE24" s="47"/>
      <c r="AF24" s="47"/>
      <c r="AG24" s="47"/>
    </row>
    <row r="25" spans="2:37" ht="12" customHeight="1" x14ac:dyDescent="0.2">
      <c r="AC25" s="47"/>
      <c r="AD25" s="47"/>
      <c r="AE25" s="47"/>
      <c r="AF25" s="47"/>
      <c r="AG25" s="47"/>
    </row>
    <row r="26" spans="2:37" ht="12" customHeight="1" x14ac:dyDescent="0.2">
      <c r="AC26" s="47"/>
      <c r="AD26" s="47"/>
      <c r="AE26" s="47"/>
      <c r="AF26" s="47"/>
      <c r="AG26" s="47"/>
    </row>
    <row r="27" spans="2:37" ht="12" customHeight="1" x14ac:dyDescent="0.2">
      <c r="AC27" s="47"/>
      <c r="AD27" s="47"/>
      <c r="AE27" s="47"/>
      <c r="AF27" s="47"/>
      <c r="AG27" s="47"/>
    </row>
    <row r="28" spans="2:37" ht="12" customHeight="1" x14ac:dyDescent="0.2">
      <c r="AC28" s="47"/>
      <c r="AD28" s="47"/>
      <c r="AE28" s="47"/>
      <c r="AF28" s="47"/>
      <c r="AG28" s="47"/>
    </row>
    <row r="29" spans="2:37" ht="12" customHeight="1" x14ac:dyDescent="0.2">
      <c r="AC29" s="47"/>
      <c r="AD29" s="47"/>
      <c r="AE29" s="47"/>
      <c r="AF29" s="47"/>
      <c r="AG29" s="47"/>
    </row>
    <row r="30" spans="2:37" ht="12" customHeight="1" x14ac:dyDescent="0.2">
      <c r="AC30" s="47"/>
      <c r="AD30" s="47"/>
      <c r="AE30" s="47"/>
      <c r="AF30" s="47"/>
      <c r="AG30" s="47"/>
    </row>
    <row r="31" spans="2:37" ht="12" customHeight="1" x14ac:dyDescent="0.2">
      <c r="AC31" s="47"/>
      <c r="AD31" s="47"/>
      <c r="AE31" s="47"/>
      <c r="AF31" s="47"/>
      <c r="AG31" s="47"/>
    </row>
    <row r="32" spans="2:37" ht="12" customHeight="1" x14ac:dyDescent="0.2">
      <c r="AC32" s="47"/>
      <c r="AD32" s="47"/>
      <c r="AE32" s="47"/>
      <c r="AF32" s="47"/>
      <c r="AG32" s="47"/>
    </row>
    <row r="33" spans="29:33" ht="12" customHeight="1" x14ac:dyDescent="0.2">
      <c r="AC33" s="47"/>
      <c r="AD33" s="47"/>
      <c r="AE33" s="47"/>
      <c r="AF33" s="47"/>
      <c r="AG33" s="47"/>
    </row>
  </sheetData>
  <mergeCells count="14">
    <mergeCell ref="AC7:AH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AA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M34" sqref="M34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3" width="9.28515625" style="3" customWidth="1"/>
    <col min="14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284</v>
      </c>
      <c r="C7" s="92"/>
      <c r="D7" s="92"/>
      <c r="E7" s="92"/>
      <c r="F7" s="92"/>
      <c r="H7" s="92"/>
      <c r="I7" s="92"/>
      <c r="J7" s="92"/>
      <c r="K7" s="92"/>
      <c r="L7" s="92"/>
      <c r="M7" s="92"/>
    </row>
    <row r="8" spans="2:19" ht="12" customHeight="1" x14ac:dyDescent="0.2">
      <c r="B8" s="167" t="s">
        <v>59</v>
      </c>
      <c r="C8" s="134"/>
      <c r="D8" s="134"/>
      <c r="E8" s="134"/>
      <c r="F8" s="134"/>
      <c r="G8" s="151"/>
      <c r="H8" s="169" t="s">
        <v>122</v>
      </c>
      <c r="I8" s="170"/>
      <c r="J8" s="170"/>
      <c r="K8" s="170"/>
      <c r="L8" s="171"/>
      <c r="M8" s="172"/>
    </row>
    <row r="9" spans="2:19" ht="12" customHeight="1" x14ac:dyDescent="0.2">
      <c r="B9" s="168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</row>
    <row r="10" spans="2:19" s="15" customFormat="1" ht="12" customHeight="1" x14ac:dyDescent="0.2">
      <c r="B10" s="137" t="s">
        <v>271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'P&amp;L(y)'!I25</f>
        <v>91125</v>
      </c>
      <c r="I11" s="14">
        <f>'P&amp;L(y)'!J25</f>
        <v>76417</v>
      </c>
      <c r="J11" s="14">
        <f>'P&amp;L(y)'!K25</f>
        <v>78591</v>
      </c>
      <c r="K11" s="14">
        <f>'P&amp;L(y)'!L25</f>
        <v>94801</v>
      </c>
      <c r="L11" s="14">
        <f>'P&amp;L(y)'!M25</f>
        <v>31340</v>
      </c>
      <c r="M11" s="14">
        <f>'P&amp;L(y)'!N25</f>
        <v>40132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'P&amp;L(y)'!I41</f>
        <v>132907</v>
      </c>
      <c r="I12" s="7">
        <f>'P&amp;L(y)'!J41</f>
        <v>126288</v>
      </c>
      <c r="J12" s="7">
        <f>'P&amp;L(y)'!K41</f>
        <v>131100</v>
      </c>
      <c r="K12" s="7">
        <f>'P&amp;L(y)'!L41</f>
        <v>150573</v>
      </c>
      <c r="L12" s="7">
        <f>'P&amp;L(y)'!M41</f>
        <v>87067</v>
      </c>
      <c r="M12" s="7">
        <f>'P&amp;L(y)'!N41</f>
        <v>96546</v>
      </c>
      <c r="Q12" s="3"/>
    </row>
    <row r="13" spans="2:19" ht="12" customHeight="1" x14ac:dyDescent="0.2">
      <c r="B13" s="136" t="s">
        <v>272</v>
      </c>
      <c r="C13" s="44"/>
      <c r="D13" s="44"/>
      <c r="E13" s="44"/>
      <c r="F13" s="44"/>
      <c r="G13" s="8"/>
      <c r="H13" s="14">
        <f>'P&amp;L(y)'!I30</f>
        <v>91774</v>
      </c>
      <c r="I13" s="14">
        <f>'P&amp;L(y)'!J30</f>
        <v>73884</v>
      </c>
      <c r="J13" s="14">
        <f>'P&amp;L(y)'!K30</f>
        <v>81917</v>
      </c>
      <c r="K13" s="14">
        <f>'P&amp;L(y)'!L30</f>
        <v>85244</v>
      </c>
      <c r="L13" s="14">
        <f>'P&amp;L(y)'!M30</f>
        <v>15915</v>
      </c>
      <c r="M13" s="14">
        <f>'P&amp;L(y)'!N30</f>
        <v>27544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'P&amp;L(y)'!I37</f>
        <v>70405</v>
      </c>
      <c r="I14" s="7">
        <f>'P&amp;L(y)'!J37</f>
        <v>55287</v>
      </c>
      <c r="J14" s="7">
        <f>'P&amp;L(y)'!K37</f>
        <v>62237</v>
      </c>
      <c r="K14" s="7">
        <f>'P&amp;L(y)'!L37</f>
        <v>63336</v>
      </c>
      <c r="L14" s="7">
        <f>'P&amp;L(y)'!M37</f>
        <v>7205</v>
      </c>
      <c r="M14" s="7">
        <f>'P&amp;L(y)'!N37</f>
        <v>8504</v>
      </c>
    </row>
    <row r="15" spans="2:19" ht="12" customHeight="1" x14ac:dyDescent="0.2">
      <c r="B15" s="136" t="s">
        <v>273</v>
      </c>
      <c r="C15" s="44"/>
      <c r="D15" s="44"/>
      <c r="E15" s="44"/>
      <c r="F15" s="44"/>
      <c r="G15" s="8"/>
      <c r="H15" s="14">
        <f>'P&amp;L(y)'!I60</f>
        <v>67788</v>
      </c>
      <c r="I15" s="14">
        <f>'P&amp;L(y)'!J60</f>
        <v>53410</v>
      </c>
      <c r="J15" s="14">
        <f>'P&amp;L(y)'!K60</f>
        <v>60234</v>
      </c>
      <c r="K15" s="14">
        <f>'P&amp;L(y)'!L60</f>
        <v>62201</v>
      </c>
      <c r="L15" s="14">
        <f>'P&amp;L(y)'!M60</f>
        <v>6616</v>
      </c>
      <c r="M15" s="14">
        <f>'P&amp;L(y)'!N60</f>
        <v>8138</v>
      </c>
      <c r="R15" s="15"/>
      <c r="S15" s="15"/>
    </row>
    <row r="16" spans="2:19" ht="12" customHeight="1" x14ac:dyDescent="0.2">
      <c r="B16" s="136" t="s">
        <v>274</v>
      </c>
      <c r="C16" s="44"/>
      <c r="D16" s="44"/>
      <c r="E16" s="44"/>
      <c r="F16" s="44"/>
      <c r="G16" s="8"/>
      <c r="H16" s="14">
        <f>'P&amp;L(y)'!I61</f>
        <v>2617</v>
      </c>
      <c r="I16" s="14">
        <f>'P&amp;L(y)'!J61</f>
        <v>1877</v>
      </c>
      <c r="J16" s="14">
        <f>'P&amp;L(y)'!K61</f>
        <v>2003</v>
      </c>
      <c r="K16" s="14">
        <f>'P&amp;L(y)'!L61</f>
        <v>1135</v>
      </c>
      <c r="L16" s="14">
        <f>'P&amp;L(y)'!M61</f>
        <v>589</v>
      </c>
      <c r="M16" s="14">
        <f>'P&amp;L(y)'!N61</f>
        <v>366</v>
      </c>
      <c r="R16" s="15"/>
      <c r="S16" s="15"/>
    </row>
    <row r="17" spans="2:19" ht="12" customHeight="1" x14ac:dyDescent="0.2">
      <c r="B17" s="136" t="s">
        <v>275</v>
      </c>
      <c r="C17" s="44"/>
      <c r="D17" s="44"/>
      <c r="E17" s="44"/>
      <c r="F17" s="44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K17" s="14">
        <f>'P&amp;L(y)'!L77</f>
        <v>29178619.232876718</v>
      </c>
      <c r="L17" s="14">
        <f>'P&amp;L(y)'!M77</f>
        <v>29070559.39178082</v>
      </c>
      <c r="M17" s="14">
        <f>'P&amp;L(y)'!N77</f>
        <v>29047073</v>
      </c>
      <c r="R17" s="15"/>
      <c r="S17" s="15"/>
    </row>
    <row r="18" spans="2:19" s="15" customFormat="1" ht="12" customHeight="1" x14ac:dyDescent="0.2">
      <c r="B18" s="137" t="s">
        <v>285</v>
      </c>
      <c r="C18" s="44"/>
      <c r="D18" s="44"/>
      <c r="E18" s="44"/>
      <c r="F18" s="44"/>
      <c r="G18" s="138"/>
      <c r="H18" s="139">
        <f>'P&amp;L(y)'!I43</f>
        <v>2.3017755995335984</v>
      </c>
      <c r="I18" s="139">
        <f>'P&amp;L(y)'!J43</f>
        <v>1.8257506345899857</v>
      </c>
      <c r="J18" s="139">
        <f>'P&amp;L(y)'!K43</f>
        <v>2.0624616294409708</v>
      </c>
      <c r="K18" s="139">
        <f>'P&amp;L(y)'!L43</f>
        <v>2.1317321256214772</v>
      </c>
      <c r="L18" s="139">
        <f>'P&amp;L(y)'!M43</f>
        <v>0.22758419990605877</v>
      </c>
      <c r="M18" s="139">
        <f>'P&amp;L(y)'!N43</f>
        <v>0.28016592239775762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R19" s="15"/>
      <c r="S19" s="15"/>
    </row>
    <row r="20" spans="2:19" ht="12" customHeight="1" x14ac:dyDescent="0.2">
      <c r="B20" s="136" t="s">
        <v>276</v>
      </c>
      <c r="C20" s="44"/>
      <c r="D20" s="44"/>
      <c r="E20" s="44"/>
      <c r="F20" s="44"/>
      <c r="G20" s="8"/>
      <c r="H20" s="14">
        <f>CF!G44</f>
        <v>89783</v>
      </c>
      <c r="I20" s="14">
        <f>CF!K44</f>
        <v>121303</v>
      </c>
      <c r="J20" s="14">
        <f>CF!O44</f>
        <v>125021</v>
      </c>
      <c r="K20" s="14">
        <f>CF!S44</f>
        <v>31564</v>
      </c>
      <c r="L20" s="14">
        <f>CF!W44</f>
        <v>52153</v>
      </c>
      <c r="M20" s="14">
        <f>CF!AA44</f>
        <v>107935</v>
      </c>
      <c r="R20" s="15"/>
      <c r="S20" s="15"/>
    </row>
    <row r="21" spans="2:19" ht="12" customHeight="1" x14ac:dyDescent="0.2">
      <c r="B21" s="136" t="s">
        <v>277</v>
      </c>
      <c r="C21" s="44"/>
      <c r="D21" s="44"/>
      <c r="E21" s="44"/>
      <c r="F21" s="44"/>
      <c r="G21" s="8"/>
      <c r="H21" s="14">
        <f>CF!G64</f>
        <v>-45132</v>
      </c>
      <c r="I21" s="14">
        <f>CF!K64</f>
        <v>-52001</v>
      </c>
      <c r="J21" s="14">
        <f>CF!O64</f>
        <v>-59901</v>
      </c>
      <c r="K21" s="14">
        <f>CF!S64</f>
        <v>-66469</v>
      </c>
      <c r="L21" s="14">
        <f>CF!W64</f>
        <v>-47066</v>
      </c>
      <c r="M21" s="14">
        <f>CF!AA64</f>
        <v>-25225</v>
      </c>
      <c r="R21" s="15"/>
      <c r="S21" s="15"/>
    </row>
    <row r="22" spans="2:19" ht="12" customHeight="1" x14ac:dyDescent="0.2">
      <c r="B22" s="136" t="s">
        <v>278</v>
      </c>
      <c r="C22" s="44"/>
      <c r="D22" s="44"/>
      <c r="E22" s="44"/>
      <c r="F22" s="44"/>
      <c r="G22" s="8"/>
      <c r="H22" s="14">
        <f>CF!G77</f>
        <v>-56922</v>
      </c>
      <c r="I22" s="14">
        <f>CF!K77</f>
        <v>-64311</v>
      </c>
      <c r="J22" s="14">
        <f>CF!O77</f>
        <v>-70191</v>
      </c>
      <c r="K22" s="14">
        <f>CF!S77</f>
        <v>42486</v>
      </c>
      <c r="L22" s="14">
        <f>CF!W77</f>
        <v>-12939</v>
      </c>
      <c r="M22" s="14">
        <f>CF!AA77</f>
        <v>-88751</v>
      </c>
      <c r="R22" s="15"/>
      <c r="S22" s="15"/>
    </row>
    <row r="23" spans="2:19" s="15" customFormat="1" ht="12" customHeight="1" x14ac:dyDescent="0.2">
      <c r="B23" s="137" t="s">
        <v>279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" si="2">SUM(M20:M22)</f>
        <v>-6041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R24" s="15"/>
      <c r="S24" s="15"/>
    </row>
    <row r="25" spans="2:19" s="15" customFormat="1" ht="12" customHeight="1" x14ac:dyDescent="0.2">
      <c r="B25" s="137" t="s">
        <v>280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3">SUM(I26:I27)</f>
        <v>887836</v>
      </c>
      <c r="J25" s="7">
        <f t="shared" si="3"/>
        <v>874949</v>
      </c>
      <c r="K25" s="7">
        <f t="shared" ref="K25:M25" si="4">SUM(K26:K27)</f>
        <v>999260</v>
      </c>
      <c r="L25" s="7">
        <f t="shared" si="4"/>
        <v>1042047</v>
      </c>
      <c r="M25" s="7">
        <f t="shared" si="4"/>
        <v>975198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BS!AC10</f>
        <v>459944</v>
      </c>
      <c r="I26" s="14">
        <f>BS!AD10</f>
        <v>472363</v>
      </c>
      <c r="J26" s="14">
        <f>BS!AE10</f>
        <v>496611</v>
      </c>
      <c r="K26" s="14">
        <f>BS!AF10</f>
        <v>532118</v>
      </c>
      <c r="L26" s="14">
        <f>BS!AG10</f>
        <v>527979</v>
      </c>
      <c r="M26" s="14">
        <f>BS!AH10</f>
        <v>492647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BS!AC29</f>
        <v>379246</v>
      </c>
      <c r="I27" s="14">
        <f>BS!AD29</f>
        <v>415473</v>
      </c>
      <c r="J27" s="14">
        <f>BS!AE29</f>
        <v>378338</v>
      </c>
      <c r="K27" s="14">
        <f>BS!AF29</f>
        <v>467142</v>
      </c>
      <c r="L27" s="14">
        <f>BS!AG29</f>
        <v>514068</v>
      </c>
      <c r="M27" s="14">
        <f>BS!AH29</f>
        <v>482551</v>
      </c>
      <c r="R27" s="15"/>
      <c r="S27" s="15"/>
    </row>
    <row r="28" spans="2:19" s="15" customFormat="1" ht="12" customHeight="1" x14ac:dyDescent="0.2">
      <c r="B28" s="137" t="s">
        <v>281</v>
      </c>
      <c r="C28" s="44"/>
      <c r="D28" s="44"/>
      <c r="E28" s="44"/>
      <c r="F28" s="44"/>
      <c r="G28" s="138"/>
      <c r="H28" s="7">
        <f>BS!AC51</f>
        <v>476984</v>
      </c>
      <c r="I28" s="7">
        <f>BS!AD51</f>
        <v>492889</v>
      </c>
      <c r="J28" s="7">
        <f>BS!AE51</f>
        <v>517574</v>
      </c>
      <c r="K28" s="7">
        <f>BS!AF51</f>
        <v>551275</v>
      </c>
      <c r="L28" s="7">
        <f>BS!AG51</f>
        <v>539148</v>
      </c>
      <c r="M28" s="7">
        <f>BS!AH51</f>
        <v>539023</v>
      </c>
    </row>
    <row r="29" spans="2:19" ht="12" customHeight="1" x14ac:dyDescent="0.2">
      <c r="B29" s="136" t="s">
        <v>99</v>
      </c>
      <c r="C29" s="44"/>
      <c r="D29" s="44"/>
      <c r="E29" s="44"/>
      <c r="F29" s="44"/>
      <c r="G29" s="8"/>
      <c r="H29" s="14">
        <f>BS!AC64</f>
        <v>5593</v>
      </c>
      <c r="I29" s="14">
        <f>BS!AD64</f>
        <v>6700</v>
      </c>
      <c r="J29" s="14">
        <f>BS!AE64</f>
        <v>7485</v>
      </c>
      <c r="K29" s="14">
        <f>BS!AF64</f>
        <v>3930</v>
      </c>
      <c r="L29" s="14">
        <f>BS!AG64</f>
        <v>1801</v>
      </c>
      <c r="M29" s="14">
        <f>BS!AH64</f>
        <v>2058</v>
      </c>
      <c r="R29" s="15"/>
      <c r="S29" s="15"/>
    </row>
    <row r="30" spans="2:19" ht="12" customHeight="1" x14ac:dyDescent="0.2">
      <c r="B30" s="136" t="s">
        <v>282</v>
      </c>
      <c r="C30" s="140"/>
      <c r="D30" s="140"/>
      <c r="E30" s="140"/>
      <c r="F30" s="140"/>
      <c r="G30" s="8"/>
      <c r="H30" s="14">
        <f>BS!AC53</f>
        <v>3311</v>
      </c>
      <c r="I30" s="14">
        <f>BS!AD53</f>
        <v>3286</v>
      </c>
      <c r="J30" s="14">
        <f>BS!AE53</f>
        <v>3281</v>
      </c>
      <c r="K30" s="14">
        <f>BS!AF53</f>
        <v>3278</v>
      </c>
      <c r="L30" s="14">
        <f>BS!AG53</f>
        <v>3265</v>
      </c>
      <c r="M30" s="14">
        <f>BS!AH53</f>
        <v>3265</v>
      </c>
      <c r="R30" s="15"/>
      <c r="S30" s="15"/>
    </row>
    <row r="31" spans="2:19" s="15" customFormat="1" ht="12" customHeight="1" x14ac:dyDescent="0.2">
      <c r="B31" s="137" t="s">
        <v>101</v>
      </c>
      <c r="C31" s="44"/>
      <c r="D31" s="44"/>
      <c r="E31" s="44"/>
      <c r="F31" s="44"/>
      <c r="G31" s="138"/>
      <c r="H31" s="7">
        <f>BS!AC66</f>
        <v>54769</v>
      </c>
      <c r="I31" s="7">
        <f>BS!AD66</f>
        <v>57597</v>
      </c>
      <c r="J31" s="7">
        <f>BS!AE66</f>
        <v>46456</v>
      </c>
      <c r="K31" s="7">
        <f>BS!AF66</f>
        <v>71501</v>
      </c>
      <c r="L31" s="7">
        <f>BS!AG66</f>
        <v>45174</v>
      </c>
      <c r="M31" s="7">
        <f>BS!AH66</f>
        <v>80106</v>
      </c>
    </row>
    <row r="32" spans="2:19" s="15" customFormat="1" ht="12" customHeight="1" x14ac:dyDescent="0.2">
      <c r="B32" s="137" t="s">
        <v>111</v>
      </c>
      <c r="C32" s="44"/>
      <c r="D32" s="44"/>
      <c r="E32" s="44"/>
      <c r="F32" s="44"/>
      <c r="G32" s="138"/>
      <c r="H32" s="7">
        <f>BS!AC78</f>
        <v>307437</v>
      </c>
      <c r="I32" s="7">
        <f>BS!AD78</f>
        <v>337350</v>
      </c>
      <c r="J32" s="7">
        <f>BS!AE78</f>
        <v>310919</v>
      </c>
      <c r="K32" s="7">
        <f>BS!AF78</f>
        <v>376484</v>
      </c>
      <c r="L32" s="7">
        <f>BS!AG78</f>
        <v>457725</v>
      </c>
      <c r="M32" s="7">
        <f>BS!AH78</f>
        <v>356069</v>
      </c>
    </row>
    <row r="33" spans="2:19" ht="12" customHeight="1" x14ac:dyDescent="0.2">
      <c r="B33" s="136" t="s">
        <v>275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5">I17</f>
        <v>29253721.175342459</v>
      </c>
      <c r="J33" s="14">
        <f t="shared" si="5"/>
        <v>29204906.961748611</v>
      </c>
      <c r="K33" s="14">
        <f t="shared" ref="K33:L33" si="6">K17</f>
        <v>29178619.232876718</v>
      </c>
      <c r="L33" s="14">
        <f t="shared" si="6"/>
        <v>29070559.39178082</v>
      </c>
      <c r="M33" s="14">
        <f t="shared" ref="M33" si="7">M17</f>
        <v>29047073</v>
      </c>
      <c r="R33" s="15"/>
      <c r="S33" s="15"/>
    </row>
    <row r="34" spans="2:19" s="15" customFormat="1" ht="12" customHeight="1" x14ac:dyDescent="0.2">
      <c r="B34" s="137" t="s">
        <v>283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8">I28*1000/I33</f>
        <v>16.848762488905141</v>
      </c>
      <c r="J34" s="139">
        <f t="shared" si="8"/>
        <v>17.72215883713984</v>
      </c>
      <c r="K34" s="139">
        <f t="shared" ref="K34:L34" si="9">K28*1000/K33</f>
        <v>18.89311470156396</v>
      </c>
      <c r="L34" s="139">
        <f t="shared" si="9"/>
        <v>18.546185944823424</v>
      </c>
      <c r="M34" s="139">
        <f t="shared" ref="M34" si="10">M28*1000/M33</f>
        <v>18.556878347088535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</row>
    <row r="37" spans="2:19" ht="12" customHeight="1" x14ac:dyDescent="0.2">
      <c r="N37" s="3" t="s">
        <v>295</v>
      </c>
    </row>
  </sheetData>
  <mergeCells count="2">
    <mergeCell ref="B8:B9"/>
    <mergeCell ref="H8:M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3" t="s">
        <v>59</v>
      </c>
      <c r="C7" s="174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75"/>
      <c r="C8" s="176"/>
      <c r="D8" s="4" t="s">
        <v>51</v>
      </c>
      <c r="E8" s="4" t="s">
        <v>52</v>
      </c>
      <c r="F8" s="4" t="s">
        <v>53</v>
      </c>
      <c r="G8" s="4" t="s">
        <v>54</v>
      </c>
      <c r="H8" s="4" t="s">
        <v>234</v>
      </c>
      <c r="I8" s="4" t="s">
        <v>235</v>
      </c>
      <c r="J8" s="4" t="s">
        <v>236</v>
      </c>
      <c r="K8" s="4" t="s">
        <v>237</v>
      </c>
      <c r="L8" s="4" t="s">
        <v>238</v>
      </c>
      <c r="M8" s="4" t="s">
        <v>239</v>
      </c>
      <c r="N8" s="4" t="s">
        <v>240</v>
      </c>
      <c r="O8" s="4" t="s">
        <v>241</v>
      </c>
      <c r="P8" s="4" t="s">
        <v>242</v>
      </c>
      <c r="Q8" s="4" t="s">
        <v>243</v>
      </c>
      <c r="R8" s="4" t="s">
        <v>244</v>
      </c>
      <c r="S8" s="4" t="s">
        <v>245</v>
      </c>
    </row>
    <row r="9" spans="2:20" ht="12" customHeight="1" x14ac:dyDescent="0.2">
      <c r="B9" s="177" t="s">
        <v>26</v>
      </c>
      <c r="C9" s="17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9" t="s">
        <v>0</v>
      </c>
      <c r="C10" s="179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9" t="s">
        <v>33</v>
      </c>
      <c r="C13" s="179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9" t="s">
        <v>3</v>
      </c>
      <c r="C16" s="179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9" t="s">
        <v>6</v>
      </c>
      <c r="C19" s="179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9" t="s">
        <v>34</v>
      </c>
      <c r="C20" s="179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80" t="s">
        <v>7</v>
      </c>
      <c r="C23" s="181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80" t="s">
        <v>27</v>
      </c>
      <c r="C24" s="181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9" t="s">
        <v>8</v>
      </c>
      <c r="C25" s="179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9" t="s">
        <v>37</v>
      </c>
      <c r="C26" s="179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80" t="s">
        <v>28</v>
      </c>
      <c r="C29" s="181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9" t="s">
        <v>9</v>
      </c>
      <c r="C30" s="179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9" t="s">
        <v>12</v>
      </c>
      <c r="C33" s="179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82" t="s">
        <v>13</v>
      </c>
      <c r="C34" s="18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82" t="s">
        <v>15</v>
      </c>
      <c r="C36" s="18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9" t="s">
        <v>16</v>
      </c>
      <c r="C37" s="179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82"/>
      <c r="C38" s="18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9" t="s">
        <v>8</v>
      </c>
      <c r="C39" s="179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9" t="s">
        <v>23</v>
      </c>
      <c r="C41" s="179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229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255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256</v>
      </c>
      <c r="T44" s="8"/>
    </row>
    <row r="45" spans="2:42" s="15" customFormat="1" ht="12" customHeight="1" x14ac:dyDescent="0.2">
      <c r="B45" s="184"/>
      <c r="C45" s="184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82" t="s">
        <v>38</v>
      </c>
      <c r="C47" s="18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9" t="s">
        <v>39</v>
      </c>
      <c r="C48" s="179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9" t="s">
        <v>19</v>
      </c>
      <c r="C58" s="179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9" t="s">
        <v>20</v>
      </c>
      <c r="C59" s="179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9" t="s">
        <v>21</v>
      </c>
      <c r="C62" s="179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264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N78"/>
  <sheetViews>
    <sheetView showGridLines="0" zoomScale="98" zoomScaleNormal="98" zoomScaleSheetLayoutView="100" workbookViewId="0">
      <pane xSplit="3" ySplit="8" topLeftCell="R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J33" sqref="AJ33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4" width="9.140625" style="3"/>
    <col min="35" max="35" width="11.42578125" style="3" customWidth="1"/>
    <col min="36" max="36" width="17.28515625" style="3" customWidth="1"/>
    <col min="37" max="16384" width="9.140625" style="3"/>
  </cols>
  <sheetData>
    <row r="1" spans="2:31" s="1" customFormat="1" ht="12" hidden="1" customHeight="1" x14ac:dyDescent="0.2">
      <c r="C1" s="2"/>
    </row>
    <row r="2" spans="2:31" s="1" customFormat="1" ht="12" hidden="1" customHeight="1" x14ac:dyDescent="0.2">
      <c r="C2" s="2"/>
    </row>
    <row r="3" spans="2:31" s="1" customFormat="1" ht="12" hidden="1" customHeight="1" x14ac:dyDescent="0.2">
      <c r="C3" s="2"/>
    </row>
    <row r="4" spans="2:31" s="1" customFormat="1" ht="12" hidden="1" customHeight="1" x14ac:dyDescent="0.2">
      <c r="C4" s="2"/>
    </row>
    <row r="5" spans="2:31" s="1" customFormat="1" ht="12" customHeight="1" x14ac:dyDescent="0.2">
      <c r="C5" s="2"/>
    </row>
    <row r="6" spans="2:31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31" ht="12" customHeight="1" x14ac:dyDescent="0.2">
      <c r="B7" s="167" t="s">
        <v>59</v>
      </c>
      <c r="C7" s="185"/>
      <c r="D7" s="134"/>
      <c r="E7" s="134"/>
      <c r="F7" s="134"/>
      <c r="G7" s="134"/>
      <c r="H7" s="169" t="s">
        <v>122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2"/>
    </row>
    <row r="8" spans="2:31" ht="12" customHeight="1" x14ac:dyDescent="0.2">
      <c r="B8" s="186"/>
      <c r="C8" s="187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234</v>
      </c>
      <c r="I8" s="135" t="s">
        <v>235</v>
      </c>
      <c r="J8" s="135" t="s">
        <v>236</v>
      </c>
      <c r="K8" s="135" t="s">
        <v>237</v>
      </c>
      <c r="L8" s="135" t="s">
        <v>238</v>
      </c>
      <c r="M8" s="135" t="s">
        <v>239</v>
      </c>
      <c r="N8" s="135" t="s">
        <v>240</v>
      </c>
      <c r="O8" s="135" t="s">
        <v>241</v>
      </c>
      <c r="P8" s="135" t="s">
        <v>242</v>
      </c>
      <c r="Q8" s="135" t="s">
        <v>243</v>
      </c>
      <c r="R8" s="135" t="s">
        <v>244</v>
      </c>
      <c r="S8" s="135" t="s">
        <v>245</v>
      </c>
      <c r="T8" s="135" t="s">
        <v>296</v>
      </c>
      <c r="U8" s="135" t="s">
        <v>298</v>
      </c>
      <c r="V8" s="135" t="s">
        <v>302</v>
      </c>
      <c r="W8" s="135" t="s">
        <v>307</v>
      </c>
      <c r="X8" s="135" t="s">
        <v>310</v>
      </c>
      <c r="Y8" s="135" t="s">
        <v>313</v>
      </c>
      <c r="Z8" s="135" t="s">
        <v>316</v>
      </c>
      <c r="AA8" s="135" t="s">
        <v>319</v>
      </c>
      <c r="AB8" s="135" t="s">
        <v>324</v>
      </c>
      <c r="AC8" s="135" t="s">
        <v>326</v>
      </c>
      <c r="AD8" s="135" t="s">
        <v>329</v>
      </c>
      <c r="AE8" s="135" t="s">
        <v>332</v>
      </c>
    </row>
    <row r="9" spans="2:31" ht="12" customHeight="1" x14ac:dyDescent="0.2">
      <c r="B9" s="177" t="s">
        <v>26</v>
      </c>
      <c r="C9" s="17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2:31" ht="12" customHeight="1" x14ac:dyDescent="0.2">
      <c r="B10" s="179" t="s">
        <v>0</v>
      </c>
      <c r="C10" s="179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</row>
    <row r="11" spans="2:31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</row>
    <row r="12" spans="2:31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</row>
    <row r="13" spans="2:31" ht="12" customHeight="1" x14ac:dyDescent="0.2">
      <c r="B13" s="179" t="s">
        <v>33</v>
      </c>
      <c r="C13" s="179"/>
      <c r="D13" s="44"/>
      <c r="E13" s="44"/>
      <c r="F13" s="44"/>
      <c r="G13" s="44"/>
      <c r="H13" s="44">
        <f t="shared" ref="H13:S13" si="6">SUM(H14:H15)</f>
        <v>-124522</v>
      </c>
      <c r="I13" s="44">
        <f t="shared" si="6"/>
        <v>-136676</v>
      </c>
      <c r="J13" s="44">
        <f t="shared" si="6"/>
        <v>-139161</v>
      </c>
      <c r="K13" s="44">
        <f t="shared" si="6"/>
        <v>-168538</v>
      </c>
      <c r="L13" s="44">
        <f t="shared" si="6"/>
        <v>-149282</v>
      </c>
      <c r="M13" s="44">
        <f t="shared" si="6"/>
        <v>-147923</v>
      </c>
      <c r="N13" s="44">
        <f t="shared" si="6"/>
        <v>-163962</v>
      </c>
      <c r="O13" s="44">
        <f t="shared" si="6"/>
        <v>-178664</v>
      </c>
      <c r="P13" s="44">
        <f t="shared" si="6"/>
        <v>-163484</v>
      </c>
      <c r="Q13" s="44">
        <f t="shared" si="6"/>
        <v>-176972</v>
      </c>
      <c r="R13" s="44">
        <f t="shared" si="6"/>
        <v>-189344</v>
      </c>
      <c r="S13" s="44">
        <f t="shared" si="6"/>
        <v>-175440</v>
      </c>
      <c r="T13" s="44">
        <f t="shared" ref="T13:U13" si="7">SUM(T14:T15)</f>
        <v>-165134</v>
      </c>
      <c r="U13" s="44">
        <f t="shared" si="7"/>
        <v>-181649</v>
      </c>
      <c r="V13" s="44">
        <f t="shared" ref="V13:W13" si="8">SUM(V14:V15)</f>
        <v>-188749</v>
      </c>
      <c r="W13" s="44">
        <f t="shared" si="8"/>
        <v>-190974</v>
      </c>
      <c r="X13" s="44">
        <f t="shared" ref="X13:Z13" si="9">SUM(X14:X15)</f>
        <v>-190396</v>
      </c>
      <c r="Y13" s="44">
        <f t="shared" si="9"/>
        <v>-199313</v>
      </c>
      <c r="Z13" s="44">
        <f t="shared" si="9"/>
        <v>-224931</v>
      </c>
      <c r="AA13" s="44">
        <f t="shared" ref="AA13:AE13" si="10">SUM(AA14:AA15)</f>
        <v>-242891</v>
      </c>
      <c r="AB13" s="44">
        <f t="shared" si="10"/>
        <v>-218370</v>
      </c>
      <c r="AC13" s="44">
        <f t="shared" si="10"/>
        <v>-213728</v>
      </c>
      <c r="AD13" s="44">
        <f t="shared" si="10"/>
        <v>-223326</v>
      </c>
      <c r="AE13" s="44">
        <f t="shared" si="10"/>
        <v>-225922</v>
      </c>
    </row>
    <row r="14" spans="2:31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</row>
    <row r="15" spans="2:31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</row>
    <row r="16" spans="2:31" ht="12" customHeight="1" x14ac:dyDescent="0.2">
      <c r="B16" s="179" t="s">
        <v>3</v>
      </c>
      <c r="C16" s="179"/>
      <c r="D16" s="44"/>
      <c r="E16" s="44"/>
      <c r="F16" s="44"/>
      <c r="G16" s="44"/>
      <c r="H16" s="44">
        <f t="shared" ref="H16:S16" si="11">H10+H13</f>
        <v>57715</v>
      </c>
      <c r="I16" s="44">
        <f t="shared" si="11"/>
        <v>65623</v>
      </c>
      <c r="J16" s="44">
        <f t="shared" si="11"/>
        <v>63016</v>
      </c>
      <c r="K16" s="44">
        <f t="shared" si="11"/>
        <v>72551</v>
      </c>
      <c r="L16" s="44">
        <f t="shared" si="11"/>
        <v>63197</v>
      </c>
      <c r="M16" s="44">
        <f t="shared" si="11"/>
        <v>62859</v>
      </c>
      <c r="N16" s="44">
        <f t="shared" si="11"/>
        <v>56533</v>
      </c>
      <c r="O16" s="44">
        <f t="shared" si="11"/>
        <v>55173</v>
      </c>
      <c r="P16" s="44">
        <f t="shared" si="11"/>
        <v>61052</v>
      </c>
      <c r="Q16" s="44">
        <f t="shared" si="11"/>
        <v>60436</v>
      </c>
      <c r="R16" s="44">
        <f t="shared" si="11"/>
        <v>54782</v>
      </c>
      <c r="S16" s="44">
        <f t="shared" si="11"/>
        <v>53340</v>
      </c>
      <c r="T16" s="44">
        <f t="shared" ref="T16:U16" si="12">T10+T13</f>
        <v>59364</v>
      </c>
      <c r="U16" s="44">
        <f t="shared" si="12"/>
        <v>55769</v>
      </c>
      <c r="V16" s="44">
        <f t="shared" ref="V16:W16" si="13">V10+V13</f>
        <v>51387</v>
      </c>
      <c r="W16" s="44">
        <f t="shared" si="13"/>
        <v>47057</v>
      </c>
      <c r="X16" s="44">
        <f t="shared" ref="X16:Z16" si="14">X10+X13</f>
        <v>46667</v>
      </c>
      <c r="Y16" s="44">
        <f t="shared" si="14"/>
        <v>57398</v>
      </c>
      <c r="Z16" s="44">
        <f t="shared" si="14"/>
        <v>56295</v>
      </c>
      <c r="AA16" s="44">
        <f t="shared" ref="AA16:AE16" si="15">AA10+AA13</f>
        <v>63901</v>
      </c>
      <c r="AB16" s="44">
        <f t="shared" si="15"/>
        <v>70136</v>
      </c>
      <c r="AC16" s="44">
        <f t="shared" si="15"/>
        <v>61837</v>
      </c>
      <c r="AD16" s="44">
        <f t="shared" si="15"/>
        <v>65367</v>
      </c>
      <c r="AE16" s="44">
        <f t="shared" si="15"/>
        <v>58488</v>
      </c>
    </row>
    <row r="17" spans="2:40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</row>
    <row r="18" spans="2:40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</row>
    <row r="19" spans="2:40" ht="12" customHeight="1" x14ac:dyDescent="0.2">
      <c r="B19" s="179" t="s">
        <v>6</v>
      </c>
      <c r="C19" s="179"/>
      <c r="D19" s="44"/>
      <c r="E19" s="44"/>
      <c r="F19" s="44"/>
      <c r="G19" s="44"/>
      <c r="H19" s="44">
        <f t="shared" ref="H19:R19" si="16">SUM(H16:H18)</f>
        <v>20311</v>
      </c>
      <c r="I19" s="44">
        <f t="shared" si="16"/>
        <v>25490</v>
      </c>
      <c r="J19" s="44">
        <f t="shared" si="16"/>
        <v>23950</v>
      </c>
      <c r="K19" s="44">
        <f t="shared" si="16"/>
        <v>27119</v>
      </c>
      <c r="L19" s="44">
        <f t="shared" si="16"/>
        <v>22167</v>
      </c>
      <c r="M19" s="44">
        <f t="shared" si="16"/>
        <v>20675</v>
      </c>
      <c r="N19" s="44">
        <f t="shared" si="16"/>
        <v>17636</v>
      </c>
      <c r="O19" s="44">
        <f t="shared" si="16"/>
        <v>14056</v>
      </c>
      <c r="P19" s="44">
        <f t="shared" si="16"/>
        <v>19608</v>
      </c>
      <c r="Q19" s="44">
        <f t="shared" si="16"/>
        <v>21730</v>
      </c>
      <c r="R19" s="44">
        <f t="shared" si="16"/>
        <v>15984</v>
      </c>
      <c r="S19" s="44">
        <f t="shared" ref="S19:T19" si="17">SUM(S16:S18)</f>
        <v>13916</v>
      </c>
      <c r="T19" s="44">
        <f t="shared" si="17"/>
        <v>17065</v>
      </c>
      <c r="U19" s="44">
        <f t="shared" ref="U19:V19" si="18">SUM(U16:U18)</f>
        <v>15835</v>
      </c>
      <c r="V19" s="44">
        <f t="shared" si="18"/>
        <v>13239</v>
      </c>
      <c r="W19" s="44">
        <f t="shared" ref="W19:X19" si="19">SUM(W16:W18)</f>
        <v>2601</v>
      </c>
      <c r="X19" s="44">
        <f t="shared" si="19"/>
        <v>3244</v>
      </c>
      <c r="Y19" s="44">
        <f t="shared" ref="Y19:Z19" si="20">SUM(Y16:Y18)</f>
        <v>11031</v>
      </c>
      <c r="Z19" s="44">
        <f t="shared" si="20"/>
        <v>14491</v>
      </c>
      <c r="AA19" s="44">
        <f t="shared" ref="AA19:AB19" si="21">SUM(AA16:AA18)</f>
        <v>16324</v>
      </c>
      <c r="AB19" s="44">
        <f t="shared" si="21"/>
        <v>19367</v>
      </c>
      <c r="AC19" s="44">
        <f t="shared" ref="AC19:AD19" si="22">SUM(AC16:AC18)</f>
        <v>14046</v>
      </c>
      <c r="AD19" s="44">
        <f t="shared" si="22"/>
        <v>16284</v>
      </c>
      <c r="AE19" s="44">
        <f t="shared" ref="AE19" si="23">SUM(AE16:AE18)</f>
        <v>7573</v>
      </c>
    </row>
    <row r="20" spans="2:40" ht="12" customHeight="1" x14ac:dyDescent="0.2">
      <c r="B20" s="179" t="s">
        <v>34</v>
      </c>
      <c r="C20" s="179"/>
      <c r="D20" s="44"/>
      <c r="E20" s="44"/>
      <c r="F20" s="44"/>
      <c r="G20" s="44"/>
      <c r="H20" s="44">
        <f t="shared" ref="H20:R20" si="24">SUM(H21:H22)</f>
        <v>-1001</v>
      </c>
      <c r="I20" s="44">
        <f t="shared" si="24"/>
        <v>-575</v>
      </c>
      <c r="J20" s="44">
        <f t="shared" si="24"/>
        <v>-788.95153201599896</v>
      </c>
      <c r="K20" s="44">
        <f t="shared" si="24"/>
        <v>-4722.048467984001</v>
      </c>
      <c r="L20" s="44">
        <f t="shared" si="24"/>
        <v>-783</v>
      </c>
      <c r="M20" s="44">
        <f t="shared" si="24"/>
        <v>-1064</v>
      </c>
      <c r="N20" s="44">
        <f t="shared" si="24"/>
        <v>-3020.0043700000015</v>
      </c>
      <c r="O20" s="44">
        <f t="shared" si="24"/>
        <v>5357.0043700000015</v>
      </c>
      <c r="P20" s="44">
        <f t="shared" si="24"/>
        <v>782</v>
      </c>
      <c r="Q20" s="44">
        <f t="shared" si="24"/>
        <v>-2110</v>
      </c>
      <c r="R20" s="44">
        <f t="shared" si="24"/>
        <v>3321.1267100000005</v>
      </c>
      <c r="S20" s="44">
        <f t="shared" ref="S20:T20" si="25">SUM(S21:S22)</f>
        <v>4007.8732900000032</v>
      </c>
      <c r="T20" s="44">
        <f t="shared" si="25"/>
        <v>39047</v>
      </c>
      <c r="U20" s="44">
        <f t="shared" ref="U20:V20" si="26">SUM(U21:U22)</f>
        <v>90</v>
      </c>
      <c r="V20" s="44">
        <f t="shared" si="26"/>
        <v>3332.2450400000034</v>
      </c>
      <c r="W20" s="44">
        <f t="shared" ref="W20:X20" si="27">SUM(W21:W22)</f>
        <v>1955.7549599999973</v>
      </c>
      <c r="X20" s="44">
        <f t="shared" si="27"/>
        <v>-1097</v>
      </c>
      <c r="Y20" s="44">
        <f t="shared" ref="Y20:Z20" si="28">SUM(Y21:Y22)</f>
        <v>246.79930000000002</v>
      </c>
      <c r="Z20" s="44">
        <f t="shared" si="28"/>
        <v>-9929.9569599999995</v>
      </c>
      <c r="AA20" s="44">
        <f t="shared" ref="AA20:AB20" si="29">SUM(AA21:AA22)</f>
        <v>-3413.8423400000011</v>
      </c>
      <c r="AB20" s="44">
        <f t="shared" si="29"/>
        <v>-1691</v>
      </c>
      <c r="AC20" s="44">
        <f t="shared" ref="AC20:AD20" si="30">SUM(AC21:AC22)</f>
        <v>-667</v>
      </c>
      <c r="AD20" s="44">
        <f t="shared" si="30"/>
        <v>530</v>
      </c>
      <c r="AE20" s="44">
        <f t="shared" ref="AE20" si="31">SUM(AE21:AE22)</f>
        <v>-15310</v>
      </c>
    </row>
    <row r="21" spans="2:40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7595.6926299999996</v>
      </c>
      <c r="S21" s="14">
        <v>2590.3073700000045</v>
      </c>
      <c r="T21" s="10">
        <v>39403</v>
      </c>
      <c r="U21" s="10">
        <v>637</v>
      </c>
      <c r="V21" s="10">
        <v>3529.0982400000066</v>
      </c>
      <c r="W21" s="10">
        <v>2472.9017599999943</v>
      </c>
      <c r="X21" s="10">
        <v>867</v>
      </c>
      <c r="Y21" s="10">
        <v>988</v>
      </c>
      <c r="Z21" s="10">
        <v>734.02462000000014</v>
      </c>
      <c r="AA21" s="10">
        <v>2334.9753799999999</v>
      </c>
      <c r="AB21" s="10">
        <v>263</v>
      </c>
      <c r="AC21" s="10">
        <v>848</v>
      </c>
      <c r="AD21" s="10">
        <v>1443</v>
      </c>
      <c r="AE21" s="10">
        <v>466</v>
      </c>
    </row>
    <row r="22" spans="2:40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-1436</v>
      </c>
      <c r="Q22" s="14">
        <v>-2976</v>
      </c>
      <c r="R22" s="14">
        <v>-4274.5659199999991</v>
      </c>
      <c r="S22" s="14">
        <v>1417.5659199999989</v>
      </c>
      <c r="T22" s="10">
        <v>-356</v>
      </c>
      <c r="U22" s="10">
        <v>-547</v>
      </c>
      <c r="V22" s="10">
        <v>-196.85320000000297</v>
      </c>
      <c r="W22" s="10">
        <v>-517.14679999999703</v>
      </c>
      <c r="X22" s="10">
        <v>-1964</v>
      </c>
      <c r="Y22" s="10">
        <v>-741.20069999999998</v>
      </c>
      <c r="Z22" s="10">
        <v>-10663.98158</v>
      </c>
      <c r="AA22" s="10">
        <v>-5748.8177200000009</v>
      </c>
      <c r="AB22" s="10">
        <v>-1954</v>
      </c>
      <c r="AC22" s="10">
        <v>-1515</v>
      </c>
      <c r="AD22" s="10">
        <v>-913</v>
      </c>
      <c r="AE22" s="10">
        <v>-15776</v>
      </c>
    </row>
    <row r="23" spans="2:40" s="15" customFormat="1" ht="12" customHeight="1" x14ac:dyDescent="0.2">
      <c r="B23" s="180" t="s">
        <v>7</v>
      </c>
      <c r="C23" s="181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458.97626740199996</v>
      </c>
      <c r="S23" s="7">
        <v>493.02373259800004</v>
      </c>
      <c r="T23" s="10">
        <v>302</v>
      </c>
      <c r="U23" s="10">
        <v>280</v>
      </c>
      <c r="V23" s="10">
        <v>378.66145999999992</v>
      </c>
      <c r="W23" s="10">
        <v>675.33854000000019</v>
      </c>
      <c r="X23" s="10">
        <v>93</v>
      </c>
      <c r="Y23" s="10">
        <v>351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3"/>
      <c r="AG23" s="3"/>
      <c r="AH23" s="3"/>
      <c r="AI23" s="3"/>
      <c r="AJ23" s="3"/>
      <c r="AK23" s="3"/>
      <c r="AL23" s="3"/>
      <c r="AM23" s="3"/>
      <c r="AN23" s="3"/>
    </row>
    <row r="24" spans="2:40" s="15" customFormat="1" ht="12" customHeight="1" x14ac:dyDescent="0.2">
      <c r="B24" s="180" t="s">
        <v>27</v>
      </c>
      <c r="C24" s="181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10">
        <v>0</v>
      </c>
      <c r="X24" s="10">
        <v>0</v>
      </c>
      <c r="Y24" s="10"/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3"/>
      <c r="AG24" s="3"/>
      <c r="AH24" s="3"/>
      <c r="AI24" s="3"/>
      <c r="AJ24" s="3"/>
      <c r="AK24" s="3"/>
      <c r="AL24" s="3"/>
      <c r="AM24" s="3"/>
      <c r="AN24" s="3"/>
    </row>
    <row r="25" spans="2:40" ht="12" customHeight="1" x14ac:dyDescent="0.2">
      <c r="B25" s="179" t="s">
        <v>8</v>
      </c>
      <c r="C25" s="179"/>
      <c r="D25" s="44"/>
      <c r="E25" s="44"/>
      <c r="F25" s="44"/>
      <c r="G25" s="44"/>
      <c r="H25" s="44">
        <f t="shared" ref="H25:R25" si="32">SUM(H19:H20)+H23+H24</f>
        <v>19467</v>
      </c>
      <c r="I25" s="44">
        <f t="shared" si="32"/>
        <v>25211</v>
      </c>
      <c r="J25" s="44">
        <f t="shared" si="32"/>
        <v>23641.048467984001</v>
      </c>
      <c r="K25" s="44">
        <f t="shared" si="32"/>
        <v>22805.951532015999</v>
      </c>
      <c r="L25" s="44">
        <f t="shared" si="32"/>
        <v>21619</v>
      </c>
      <c r="M25" s="44">
        <f t="shared" si="32"/>
        <v>19939</v>
      </c>
      <c r="N25" s="44">
        <f t="shared" si="32"/>
        <v>15218.995629999998</v>
      </c>
      <c r="O25" s="44">
        <f t="shared" si="32"/>
        <v>19640.004370000002</v>
      </c>
      <c r="P25" s="44">
        <f t="shared" si="32"/>
        <v>20384</v>
      </c>
      <c r="Q25" s="44">
        <f t="shared" si="32"/>
        <v>20026</v>
      </c>
      <c r="R25" s="44">
        <f t="shared" si="32"/>
        <v>19764.102977401999</v>
      </c>
      <c r="S25" s="44">
        <f t="shared" ref="S25:U25" si="33">SUM(S19:S20)+S23+S24</f>
        <v>18416.897022598005</v>
      </c>
      <c r="T25" s="44">
        <f t="shared" si="33"/>
        <v>56414</v>
      </c>
      <c r="U25" s="44">
        <f t="shared" si="33"/>
        <v>16205</v>
      </c>
      <c r="V25" s="44">
        <f t="shared" ref="V25:W25" si="34">SUM(V19:V20)+V23+V24</f>
        <v>16949.906500000001</v>
      </c>
      <c r="W25" s="44">
        <f t="shared" si="34"/>
        <v>5232.0934999999972</v>
      </c>
      <c r="X25" s="44">
        <f t="shared" ref="X25:Y25" si="35">SUM(X19:X20)+X23+X24</f>
        <v>2240</v>
      </c>
      <c r="Y25" s="44">
        <f t="shared" si="35"/>
        <v>11628.799300000001</v>
      </c>
      <c r="Z25" s="44">
        <f t="shared" ref="Z25:AA25" si="36">SUM(Z19:Z20)+Z23+Z24</f>
        <v>4561.0430400000005</v>
      </c>
      <c r="AA25" s="44">
        <f t="shared" si="36"/>
        <v>12910.157659999999</v>
      </c>
      <c r="AB25" s="44">
        <f t="shared" ref="AB25:AC25" si="37">SUM(AB19:AB20)+AB23+AB24</f>
        <v>17676</v>
      </c>
      <c r="AC25" s="44">
        <f t="shared" si="37"/>
        <v>13379</v>
      </c>
      <c r="AD25" s="44">
        <f t="shared" ref="AD25:AE25" si="38">SUM(AD19:AD20)+AD23+AD24</f>
        <v>16814</v>
      </c>
      <c r="AE25" s="44">
        <f t="shared" si="38"/>
        <v>-7737</v>
      </c>
    </row>
    <row r="26" spans="2:40" ht="12" customHeight="1" x14ac:dyDescent="0.2">
      <c r="B26" s="179" t="s">
        <v>37</v>
      </c>
      <c r="C26" s="179"/>
      <c r="D26" s="44"/>
      <c r="E26" s="44"/>
      <c r="F26" s="44"/>
      <c r="G26" s="44"/>
      <c r="H26" s="44">
        <f t="shared" ref="H26" si="39">SUM(H27:H28)</f>
        <v>56</v>
      </c>
      <c r="I26" s="44">
        <f t="shared" ref="I26:R26" si="40">SUM(I27:I28)</f>
        <v>1357</v>
      </c>
      <c r="J26" s="44">
        <f t="shared" si="40"/>
        <v>-910.61839000000236</v>
      </c>
      <c r="K26" s="44">
        <f t="shared" si="40"/>
        <v>146.61839000000236</v>
      </c>
      <c r="L26" s="44">
        <f t="shared" si="40"/>
        <v>208</v>
      </c>
      <c r="M26" s="44">
        <f t="shared" si="40"/>
        <v>-597</v>
      </c>
      <c r="N26" s="44">
        <f t="shared" si="40"/>
        <v>-422.33050000000821</v>
      </c>
      <c r="O26" s="44">
        <f t="shared" si="40"/>
        <v>-1721.6694999999918</v>
      </c>
      <c r="P26" s="44">
        <f t="shared" si="40"/>
        <v>3791</v>
      </c>
      <c r="Q26" s="44">
        <f t="shared" si="40"/>
        <v>-353</v>
      </c>
      <c r="R26" s="44">
        <f t="shared" si="40"/>
        <v>1021.1312677904007</v>
      </c>
      <c r="S26" s="44">
        <f t="shared" ref="S26:T26" si="41">SUM(S27:S28)</f>
        <v>-1133.1312677904009</v>
      </c>
      <c r="T26" s="44">
        <f t="shared" si="41"/>
        <v>-2383</v>
      </c>
      <c r="U26" s="44">
        <f t="shared" ref="U26:V26" si="42">SUM(U27:U28)</f>
        <v>-3069</v>
      </c>
      <c r="V26" s="44">
        <f t="shared" si="42"/>
        <v>-447.62348500001031</v>
      </c>
      <c r="W26" s="44">
        <f t="shared" ref="W26:X26" si="43">SUM(W27:W28)</f>
        <v>-3657.376514999989</v>
      </c>
      <c r="X26" s="44">
        <f t="shared" si="43"/>
        <v>-3625</v>
      </c>
      <c r="Y26" s="44">
        <f t="shared" ref="Y26:Z26" si="44">SUM(Y27:Y28)</f>
        <v>-6195.4852099999998</v>
      </c>
      <c r="Z26" s="44">
        <f t="shared" si="44"/>
        <v>-7183.0202672657997</v>
      </c>
      <c r="AA26" s="44">
        <f t="shared" ref="AA26" si="45">SUM(AA27:AA28)</f>
        <v>1578.5054772657995</v>
      </c>
      <c r="AB26" s="44">
        <f>SUM(AB27:AB28)</f>
        <v>-4390</v>
      </c>
      <c r="AC26" s="44">
        <f>SUM(AC27:AC28)</f>
        <v>-1967</v>
      </c>
      <c r="AD26" s="44">
        <f>SUM(AD27:AD28)</f>
        <v>-5240</v>
      </c>
      <c r="AE26" s="44">
        <f>SUM(AE27:AE28)</f>
        <v>-991</v>
      </c>
    </row>
    <row r="27" spans="2:40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397.45502220959997</v>
      </c>
      <c r="T27" s="10">
        <v>347</v>
      </c>
      <c r="U27" s="10">
        <v>295</v>
      </c>
      <c r="V27" s="10">
        <v>281.79032999999072</v>
      </c>
      <c r="W27" s="10">
        <v>383.20967000000951</v>
      </c>
      <c r="X27" s="10">
        <v>893</v>
      </c>
      <c r="Y27" s="10">
        <v>553.13174000000004</v>
      </c>
      <c r="Z27" s="10">
        <v>501.61425000000372</v>
      </c>
      <c r="AA27" s="10">
        <v>3320.254009999996</v>
      </c>
      <c r="AB27" s="10">
        <v>1293</v>
      </c>
      <c r="AC27" s="10">
        <v>2086</v>
      </c>
      <c r="AD27" s="10">
        <v>1252</v>
      </c>
      <c r="AE27" s="10">
        <v>3448</v>
      </c>
    </row>
    <row r="28" spans="2:40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3">
        <v>-1530.5862900000009</v>
      </c>
      <c r="T28" s="10">
        <v>-2730</v>
      </c>
      <c r="U28" s="10">
        <v>-3364</v>
      </c>
      <c r="V28" s="10">
        <f>-728.913815000001-0.5</f>
        <v>-729.41381500000102</v>
      </c>
      <c r="W28" s="10">
        <v>-4040.5861849999983</v>
      </c>
      <c r="X28" s="10">
        <v>-4518</v>
      </c>
      <c r="Y28" s="10">
        <v>-6748.6169499999996</v>
      </c>
      <c r="Z28" s="10">
        <v>-7684.6345172658039</v>
      </c>
      <c r="AA28" s="10">
        <v>-1741.7485327341965</v>
      </c>
      <c r="AB28" s="10">
        <v>-5683</v>
      </c>
      <c r="AC28" s="10">
        <v>-4053</v>
      </c>
      <c r="AD28" s="10">
        <v>-6492</v>
      </c>
      <c r="AE28" s="10">
        <v>-4439</v>
      </c>
    </row>
    <row r="29" spans="2:40" s="15" customFormat="1" ht="12" customHeight="1" x14ac:dyDescent="0.2">
      <c r="B29" s="180" t="s">
        <v>28</v>
      </c>
      <c r="C29" s="181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3"/>
      <c r="AG29" s="3"/>
      <c r="AH29" s="3"/>
      <c r="AI29" s="3"/>
      <c r="AJ29" s="3"/>
      <c r="AK29" s="3"/>
      <c r="AL29" s="3"/>
      <c r="AM29" s="3"/>
    </row>
    <row r="30" spans="2:40" ht="12" customHeight="1" x14ac:dyDescent="0.2">
      <c r="B30" s="179" t="s">
        <v>9</v>
      </c>
      <c r="C30" s="179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20785.234245192398</v>
      </c>
      <c r="S30" s="44" cm="1">
        <f t="array" ref="S30">SUM(S25:S26+S29)</f>
        <v>17283.765754807602</v>
      </c>
      <c r="T30" s="44" cm="1">
        <f t="array" ref="T30">SUM(T25:T26+T29)</f>
        <v>54031</v>
      </c>
      <c r="U30" s="44" cm="1">
        <f t="array" ref="U30">SUM(U25:U26+U29)</f>
        <v>13136</v>
      </c>
      <c r="V30" s="44" cm="1">
        <f t="array" ref="V30">SUM(V25:V26+V29)</f>
        <v>16502.28301499999</v>
      </c>
      <c r="W30" s="44" cm="1">
        <f t="array" ref="W30">SUM(W25:W26+W29)</f>
        <v>1574.7169850000082</v>
      </c>
      <c r="X30" s="44" cm="1">
        <f t="array" ref="X30">SUM(X25:X26+X29)</f>
        <v>-1385</v>
      </c>
      <c r="Y30" s="44" cm="1">
        <f t="array" ref="Y30">SUM(Y25:Y26+Y29)</f>
        <v>5433.3140900000008</v>
      </c>
      <c r="Z30" s="44" cm="1">
        <f t="array" ref="Z30">SUM(Z25:Z26+Z29)</f>
        <v>-2621.9772272657992</v>
      </c>
      <c r="AA30" s="44" cm="1">
        <f t="array" ref="AA30">SUM(AA25:AA26+AA29)</f>
        <v>14488.663137265798</v>
      </c>
      <c r="AB30" s="44" cm="1">
        <f t="array" ref="AB30">SUM(AB25:AB26+AB29)</f>
        <v>13286</v>
      </c>
      <c r="AC30" s="44" cm="1">
        <f t="array" ref="AC30">SUM(AC25:AC26+AC29)</f>
        <v>11412</v>
      </c>
      <c r="AD30" s="44" cm="1">
        <f t="array" ref="AD30">SUM(AD25:AD26+AD29)</f>
        <v>11574</v>
      </c>
      <c r="AE30" s="44" cm="1">
        <f t="array" ref="AE30">SUM(AE25:AE26+AE29)</f>
        <v>-8728</v>
      </c>
      <c r="AN30" s="15"/>
    </row>
    <row r="31" spans="2:40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-3607</v>
      </c>
      <c r="T31" s="10">
        <v>-16956</v>
      </c>
      <c r="U31" s="10">
        <v>-2749</v>
      </c>
      <c r="V31" s="10">
        <v>-3061</v>
      </c>
      <c r="W31" s="10">
        <v>-2163</v>
      </c>
      <c r="X31" s="10">
        <v>-3817</v>
      </c>
      <c r="Y31" s="10">
        <v>-737</v>
      </c>
      <c r="Z31" s="10">
        <v>-1454</v>
      </c>
      <c r="AA31" s="10">
        <v>-3011</v>
      </c>
      <c r="AB31" s="10">
        <v>-4623</v>
      </c>
      <c r="AC31" s="10">
        <v>700</v>
      </c>
      <c r="AD31" s="10">
        <v>-1701</v>
      </c>
      <c r="AE31" s="10">
        <v>-1702</v>
      </c>
    </row>
    <row r="32" spans="2:40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9">
        <v>-768</v>
      </c>
      <c r="T32" s="10">
        <v>4279</v>
      </c>
      <c r="U32" s="10">
        <v>-529</v>
      </c>
      <c r="V32" s="10">
        <v>-422</v>
      </c>
      <c r="W32" s="10">
        <v>-307</v>
      </c>
      <c r="X32" s="10">
        <v>1357</v>
      </c>
      <c r="Y32" s="10">
        <v>-797</v>
      </c>
      <c r="Z32" s="10">
        <v>715</v>
      </c>
      <c r="AA32" s="10">
        <v>-966</v>
      </c>
      <c r="AB32" s="10">
        <v>137</v>
      </c>
      <c r="AC32" s="10">
        <v>-8008</v>
      </c>
      <c r="AD32" s="10">
        <v>-1478</v>
      </c>
      <c r="AE32" s="10">
        <v>-2365</v>
      </c>
      <c r="AG32" s="15"/>
    </row>
    <row r="33" spans="2:40" ht="12" customHeight="1" x14ac:dyDescent="0.2">
      <c r="B33" s="179" t="s">
        <v>12</v>
      </c>
      <c r="C33" s="179"/>
      <c r="D33" s="44"/>
      <c r="E33" s="44"/>
      <c r="F33" s="44"/>
      <c r="G33" s="44"/>
      <c r="H33" s="44">
        <f t="shared" ref="H33:S33" si="46">SUM(H30:H32)</f>
        <v>14604</v>
      </c>
      <c r="I33" s="44">
        <f t="shared" si="46"/>
        <v>21420</v>
      </c>
      <c r="J33" s="44">
        <f t="shared" si="46"/>
        <v>17245.430077983998</v>
      </c>
      <c r="K33" s="44">
        <f t="shared" si="46"/>
        <v>15966.569922016002</v>
      </c>
      <c r="L33" s="44">
        <f t="shared" si="46"/>
        <v>15427</v>
      </c>
      <c r="M33" s="44">
        <f t="shared" si="46"/>
        <v>15399</v>
      </c>
      <c r="N33" s="44">
        <f t="shared" si="46"/>
        <v>10709.66512999999</v>
      </c>
      <c r="O33" s="44">
        <f t="shared" si="46"/>
        <v>13751.33487000001</v>
      </c>
      <c r="P33" s="44">
        <f t="shared" si="46"/>
        <v>17337</v>
      </c>
      <c r="Q33" s="44">
        <f t="shared" si="46"/>
        <v>15082</v>
      </c>
      <c r="R33" s="44">
        <f t="shared" si="46"/>
        <v>16909.234245192398</v>
      </c>
      <c r="S33" s="44">
        <f t="shared" si="46"/>
        <v>12908.765754807602</v>
      </c>
      <c r="T33" s="44">
        <f t="shared" ref="T33:U33" si="47">SUM(T30:T32)</f>
        <v>41354</v>
      </c>
      <c r="U33" s="44">
        <f t="shared" si="47"/>
        <v>9858</v>
      </c>
      <c r="V33" s="44">
        <f t="shared" ref="V33:W33" si="48">SUM(V30:V32)</f>
        <v>13019.28301499999</v>
      </c>
      <c r="W33" s="44">
        <f t="shared" si="48"/>
        <v>-895.28301499999179</v>
      </c>
      <c r="X33" s="44">
        <f t="shared" ref="X33:Z33" si="49">SUM(X30:X32)</f>
        <v>-3845</v>
      </c>
      <c r="Y33" s="44">
        <f t="shared" si="49"/>
        <v>3899.3140900000008</v>
      </c>
      <c r="Z33" s="44">
        <f t="shared" si="49"/>
        <v>-3360.9772272657992</v>
      </c>
      <c r="AA33" s="44">
        <f t="shared" ref="AA33:AE33" si="50">SUM(AA30:AA32)</f>
        <v>10511.663137265798</v>
      </c>
      <c r="AB33" s="44">
        <f t="shared" si="50"/>
        <v>8800</v>
      </c>
      <c r="AC33" s="44">
        <f t="shared" si="50"/>
        <v>4104</v>
      </c>
      <c r="AD33" s="44">
        <f t="shared" si="50"/>
        <v>8395</v>
      </c>
      <c r="AE33" s="44">
        <f t="shared" si="50"/>
        <v>-12795</v>
      </c>
      <c r="AG33" s="15"/>
    </row>
    <row r="34" spans="2:40" s="15" customFormat="1" ht="12" customHeight="1" x14ac:dyDescent="0.2">
      <c r="B34" s="182" t="s">
        <v>13</v>
      </c>
      <c r="C34" s="18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G34" s="3"/>
      <c r="AH34" s="3"/>
      <c r="AI34" s="3"/>
      <c r="AJ34" s="3"/>
      <c r="AK34" s="3"/>
      <c r="AL34" s="3"/>
      <c r="AM34" s="3"/>
      <c r="AN34" s="3"/>
    </row>
    <row r="35" spans="2:40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5"/>
    </row>
    <row r="36" spans="2:40" s="15" customFormat="1" ht="12" customHeight="1" x14ac:dyDescent="0.2">
      <c r="B36" s="182" t="s">
        <v>15</v>
      </c>
      <c r="C36" s="183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3"/>
      <c r="AI36" s="3"/>
      <c r="AJ36" s="3"/>
      <c r="AK36" s="3"/>
      <c r="AL36" s="3"/>
      <c r="AM36" s="3"/>
      <c r="AN36" s="3"/>
    </row>
    <row r="37" spans="2:40" ht="12" customHeight="1" x14ac:dyDescent="0.2">
      <c r="B37" s="179" t="s">
        <v>16</v>
      </c>
      <c r="C37" s="179"/>
      <c r="D37" s="44"/>
      <c r="E37" s="44"/>
      <c r="F37" s="44"/>
      <c r="G37" s="44"/>
      <c r="H37" s="44">
        <f t="shared" ref="H37:L37" si="51">H33+H35</f>
        <v>15144</v>
      </c>
      <c r="I37" s="44">
        <f t="shared" si="51"/>
        <v>21543</v>
      </c>
      <c r="J37" s="44">
        <f t="shared" si="51"/>
        <v>17631.430077983998</v>
      </c>
      <c r="K37" s="44">
        <f t="shared" si="51"/>
        <v>16086.569922016002</v>
      </c>
      <c r="L37" s="44">
        <f t="shared" si="51"/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S37" si="52">Q33+Q35</f>
        <v>15082</v>
      </c>
      <c r="R37" s="44">
        <f t="shared" si="52"/>
        <v>16909.234245192398</v>
      </c>
      <c r="S37" s="44">
        <f t="shared" si="52"/>
        <v>12908.765754807602</v>
      </c>
      <c r="T37" s="44">
        <f t="shared" ref="T37:U37" si="53">T33+T35</f>
        <v>41354</v>
      </c>
      <c r="U37" s="44">
        <f t="shared" si="53"/>
        <v>9858</v>
      </c>
      <c r="V37" s="44">
        <f t="shared" ref="V37:W37" si="54">V33+V35</f>
        <v>13019.28301499999</v>
      </c>
      <c r="W37" s="44">
        <f t="shared" si="54"/>
        <v>-895.28301499999179</v>
      </c>
      <c r="X37" s="44">
        <f t="shared" ref="X37:Z37" si="55">X33+X35</f>
        <v>-3845</v>
      </c>
      <c r="Y37" s="44">
        <f t="shared" si="55"/>
        <v>3899.3140900000008</v>
      </c>
      <c r="Z37" s="44">
        <f t="shared" si="55"/>
        <v>-3360.9772272657992</v>
      </c>
      <c r="AA37" s="44">
        <f t="shared" ref="AA37:AE37" si="56">AA33+AA35</f>
        <v>10511.663137265798</v>
      </c>
      <c r="AB37" s="44">
        <f t="shared" si="56"/>
        <v>8800</v>
      </c>
      <c r="AC37" s="44">
        <f t="shared" si="56"/>
        <v>4104</v>
      </c>
      <c r="AD37" s="44">
        <f t="shared" si="56"/>
        <v>8395</v>
      </c>
      <c r="AE37" s="44">
        <f t="shared" si="56"/>
        <v>-12795</v>
      </c>
    </row>
    <row r="38" spans="2:40" s="15" customFormat="1" ht="12" customHeight="1" x14ac:dyDescent="0.2">
      <c r="B38" s="182"/>
      <c r="C38" s="18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M38" s="3"/>
      <c r="AN38" s="3"/>
    </row>
    <row r="39" spans="2:40" ht="12" customHeight="1" x14ac:dyDescent="0.2">
      <c r="B39" s="179" t="s">
        <v>8</v>
      </c>
      <c r="C39" s="179"/>
      <c r="D39" s="44"/>
      <c r="E39" s="44"/>
      <c r="F39" s="44"/>
      <c r="G39" s="44"/>
      <c r="H39" s="44">
        <f t="shared" ref="H39:S39" si="57">H25</f>
        <v>19467</v>
      </c>
      <c r="I39" s="44">
        <f t="shared" si="57"/>
        <v>25211</v>
      </c>
      <c r="J39" s="44">
        <f t="shared" si="57"/>
        <v>23641.048467984001</v>
      </c>
      <c r="K39" s="44">
        <f t="shared" si="57"/>
        <v>22805.951532015999</v>
      </c>
      <c r="L39" s="44">
        <f t="shared" si="57"/>
        <v>21619</v>
      </c>
      <c r="M39" s="44">
        <f t="shared" si="57"/>
        <v>19939</v>
      </c>
      <c r="N39" s="44">
        <f t="shared" si="57"/>
        <v>15218.995629999998</v>
      </c>
      <c r="O39" s="44">
        <f t="shared" si="57"/>
        <v>19640.004370000002</v>
      </c>
      <c r="P39" s="44">
        <f t="shared" si="57"/>
        <v>20384</v>
      </c>
      <c r="Q39" s="44">
        <f t="shared" si="57"/>
        <v>20026</v>
      </c>
      <c r="R39" s="44">
        <f t="shared" si="57"/>
        <v>19764.102977401999</v>
      </c>
      <c r="S39" s="44">
        <f t="shared" si="57"/>
        <v>18416.897022598005</v>
      </c>
      <c r="T39" s="44">
        <f t="shared" ref="T39:U39" si="58">T25</f>
        <v>56414</v>
      </c>
      <c r="U39" s="44">
        <f t="shared" si="58"/>
        <v>16205</v>
      </c>
      <c r="V39" s="44">
        <f t="shared" ref="V39:W39" si="59">V25</f>
        <v>16949.906500000001</v>
      </c>
      <c r="W39" s="44">
        <f t="shared" si="59"/>
        <v>5232.0934999999972</v>
      </c>
      <c r="X39" s="44">
        <f t="shared" ref="X39:Z39" si="60">X25</f>
        <v>2240</v>
      </c>
      <c r="Y39" s="44">
        <f t="shared" si="60"/>
        <v>11628.799300000001</v>
      </c>
      <c r="Z39" s="44">
        <f t="shared" si="60"/>
        <v>4561.0430400000005</v>
      </c>
      <c r="AA39" s="44">
        <f t="shared" ref="AA39:AE39" si="61">AA25</f>
        <v>12910.157659999999</v>
      </c>
      <c r="AB39" s="44">
        <f t="shared" si="61"/>
        <v>17676</v>
      </c>
      <c r="AC39" s="44">
        <f t="shared" si="61"/>
        <v>13379</v>
      </c>
      <c r="AD39" s="44">
        <f t="shared" si="61"/>
        <v>16814</v>
      </c>
      <c r="AE39" s="44">
        <f t="shared" si="61"/>
        <v>-7737</v>
      </c>
    </row>
    <row r="40" spans="2:40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13020</v>
      </c>
      <c r="T40" s="10">
        <v>13569</v>
      </c>
      <c r="U40" s="10">
        <v>13735</v>
      </c>
      <c r="V40" s="10">
        <v>14163</v>
      </c>
      <c r="W40" s="10">
        <v>14305</v>
      </c>
      <c r="X40" s="10">
        <v>14141</v>
      </c>
      <c r="Y40" s="10">
        <v>14163</v>
      </c>
      <c r="Z40" s="10">
        <v>13579</v>
      </c>
      <c r="AA40" s="10">
        <v>13844</v>
      </c>
      <c r="AB40" s="10">
        <v>13877</v>
      </c>
      <c r="AC40" s="10">
        <v>14066</v>
      </c>
      <c r="AD40" s="10">
        <v>14568</v>
      </c>
      <c r="AE40" s="10">
        <v>13903</v>
      </c>
    </row>
    <row r="41" spans="2:40" ht="12" customHeight="1" x14ac:dyDescent="0.2">
      <c r="B41" s="179" t="s">
        <v>23</v>
      </c>
      <c r="C41" s="179"/>
      <c r="D41" s="44"/>
      <c r="E41" s="44"/>
      <c r="F41" s="44"/>
      <c r="G41" s="44"/>
      <c r="H41" s="44">
        <f t="shared" ref="H41:S41" si="62">SUM(H39:H40)</f>
        <v>29504</v>
      </c>
      <c r="I41" s="44">
        <f t="shared" si="62"/>
        <v>35550</v>
      </c>
      <c r="J41" s="44">
        <f t="shared" si="62"/>
        <v>34201.048467984001</v>
      </c>
      <c r="K41" s="44">
        <f t="shared" si="62"/>
        <v>33651.951532015999</v>
      </c>
      <c r="L41" s="44">
        <f t="shared" si="62"/>
        <v>33315</v>
      </c>
      <c r="M41" s="44">
        <f t="shared" si="62"/>
        <v>32914</v>
      </c>
      <c r="N41" s="44">
        <f t="shared" si="62"/>
        <v>27579.995629999998</v>
      </c>
      <c r="O41" s="44">
        <f t="shared" si="62"/>
        <v>32479.004370000002</v>
      </c>
      <c r="P41" s="44">
        <f t="shared" si="62"/>
        <v>33173</v>
      </c>
      <c r="Q41" s="44">
        <f t="shared" si="62"/>
        <v>33007</v>
      </c>
      <c r="R41" s="44">
        <f t="shared" si="62"/>
        <v>33483.102977401999</v>
      </c>
      <c r="S41" s="44">
        <f t="shared" si="62"/>
        <v>31436.897022598005</v>
      </c>
      <c r="T41" s="44">
        <f t="shared" ref="T41:U41" si="63">SUM(T39:T40)</f>
        <v>69983</v>
      </c>
      <c r="U41" s="44">
        <f t="shared" si="63"/>
        <v>29940</v>
      </c>
      <c r="V41" s="44">
        <f t="shared" ref="V41:W41" si="64">SUM(V39:V40)</f>
        <v>31112.906500000001</v>
      </c>
      <c r="W41" s="44">
        <f t="shared" si="64"/>
        <v>19537.093499999995</v>
      </c>
      <c r="X41" s="44">
        <f t="shared" ref="X41:Z41" si="65">SUM(X39:X40)</f>
        <v>16381</v>
      </c>
      <c r="Y41" s="44">
        <f t="shared" si="65"/>
        <v>25791.799299999999</v>
      </c>
      <c r="Z41" s="44">
        <f t="shared" si="65"/>
        <v>18140.04304</v>
      </c>
      <c r="AA41" s="44">
        <f t="shared" ref="AA41:AB41" si="66">SUM(AA39:AA40)</f>
        <v>26754.157659999997</v>
      </c>
      <c r="AB41" s="44">
        <f t="shared" si="66"/>
        <v>31553</v>
      </c>
      <c r="AC41" s="44">
        <f t="shared" ref="AC41:AE41" si="67">SUM(AC39:AC40)</f>
        <v>27445</v>
      </c>
      <c r="AD41" s="44">
        <f t="shared" si="67"/>
        <v>31382</v>
      </c>
      <c r="AE41" s="44">
        <f t="shared" si="67"/>
        <v>6166</v>
      </c>
    </row>
    <row r="42" spans="2:40" ht="12" customHeight="1" x14ac:dyDescent="0.2">
      <c r="B42" s="11" t="s">
        <v>229</v>
      </c>
      <c r="C42" s="12"/>
      <c r="D42" s="9"/>
      <c r="E42" s="9"/>
      <c r="F42" s="9"/>
      <c r="G42" s="9"/>
      <c r="H42" s="100">
        <f t="shared" ref="H42:R42" si="68">H41/H10</f>
        <v>0.16189906550261474</v>
      </c>
      <c r="I42" s="100">
        <f t="shared" si="68"/>
        <v>0.1757299838358074</v>
      </c>
      <c r="J42" s="100">
        <f t="shared" si="68"/>
        <v>0.16916389336068891</v>
      </c>
      <c r="K42" s="100">
        <f t="shared" si="68"/>
        <v>0.13958310637157231</v>
      </c>
      <c r="L42" s="100">
        <f t="shared" si="68"/>
        <v>0.15679196532363199</v>
      </c>
      <c r="M42" s="100">
        <f t="shared" si="68"/>
        <v>0.15615185357383457</v>
      </c>
      <c r="N42" s="100">
        <f t="shared" si="68"/>
        <v>0.12508218159141929</v>
      </c>
      <c r="O42" s="100">
        <f t="shared" si="68"/>
        <v>0.13889591625790615</v>
      </c>
      <c r="P42" s="100">
        <f t="shared" si="68"/>
        <v>0.14774022873837603</v>
      </c>
      <c r="Q42" s="100">
        <f t="shared" si="68"/>
        <v>0.13903069820730557</v>
      </c>
      <c r="R42" s="100">
        <f t="shared" si="68"/>
        <v>0.13715500592891375</v>
      </c>
      <c r="S42" s="100">
        <f t="shared" ref="S42:T42" si="69">S41/S10</f>
        <v>0.13741103690269257</v>
      </c>
      <c r="T42" s="100">
        <f t="shared" si="69"/>
        <v>0.31173106219209079</v>
      </c>
      <c r="U42" s="100">
        <f t="shared" ref="U42:V42" si="70">U41/U10</f>
        <v>0.12610669789148254</v>
      </c>
      <c r="V42" s="103">
        <f t="shared" si="70"/>
        <v>0.12956369099177134</v>
      </c>
      <c r="W42" s="103">
        <f t="shared" ref="W42:Y42" si="71">W41/W10</f>
        <v>8.2077937327490941E-2</v>
      </c>
      <c r="X42" s="103">
        <f t="shared" si="71"/>
        <v>6.9099775165251426E-2</v>
      </c>
      <c r="Y42" s="103">
        <f t="shared" si="71"/>
        <v>0.10047017580080324</v>
      </c>
      <c r="Z42" s="103">
        <f t="shared" ref="Z42:AA42" si="72">Z41/Z10</f>
        <v>6.4503435102017601E-2</v>
      </c>
      <c r="AA42" s="103">
        <f t="shared" si="72"/>
        <v>8.7206177670864943E-2</v>
      </c>
      <c r="AB42" s="103">
        <f t="shared" ref="AB42:AC42" si="73">AB41/AB10</f>
        <v>0.10936687625214034</v>
      </c>
      <c r="AC42" s="103">
        <f t="shared" si="73"/>
        <v>9.9595376771360655E-2</v>
      </c>
      <c r="AD42" s="103">
        <f t="shared" ref="AD42:AE42" si="74">AD41/AD10</f>
        <v>0.10870370947684911</v>
      </c>
      <c r="AE42" s="103">
        <f t="shared" si="74"/>
        <v>2.1679969058753207E-2</v>
      </c>
    </row>
    <row r="43" spans="2:40" ht="12" customHeight="1" x14ac:dyDescent="0.2">
      <c r="B43" s="11"/>
      <c r="C43" s="12" t="s">
        <v>255</v>
      </c>
      <c r="D43" s="9"/>
      <c r="E43" s="9"/>
      <c r="F43" s="9"/>
      <c r="G43" s="9"/>
      <c r="H43" s="105">
        <f t="shared" ref="H43:R43" si="75">H60/H77*1000</f>
        <v>0.48629092702931653</v>
      </c>
      <c r="I43" s="105">
        <f t="shared" si="75"/>
        <v>0.68601449996984343</v>
      </c>
      <c r="J43" s="105">
        <f t="shared" si="75"/>
        <v>0.57858864395856124</v>
      </c>
      <c r="K43" s="105">
        <f t="shared" si="75"/>
        <v>0.5507330578642875</v>
      </c>
      <c r="L43" s="105">
        <f t="shared" si="75"/>
        <v>0.51925168977184322</v>
      </c>
      <c r="M43" s="105">
        <f t="shared" si="75"/>
        <v>0.50184838239823248</v>
      </c>
      <c r="N43" s="105">
        <f t="shared" si="75"/>
        <v>0.49119321996232679</v>
      </c>
      <c r="O43" s="105">
        <f t="shared" si="75"/>
        <v>0.31318925552976346</v>
      </c>
      <c r="P43" s="105">
        <f t="shared" si="75"/>
        <v>0.57807041665457937</v>
      </c>
      <c r="Q43" s="105">
        <f t="shared" si="75"/>
        <v>0.49119492186761721</v>
      </c>
      <c r="R43" s="105">
        <f t="shared" si="75"/>
        <v>0.5710843290881007</v>
      </c>
      <c r="S43" s="105">
        <f t="shared" ref="S43:T43" si="76">S60/S77*1000</f>
        <v>0.42207023106638952</v>
      </c>
      <c r="T43" s="105">
        <f t="shared" si="76"/>
        <v>1.3835608479392549</v>
      </c>
      <c r="U43" s="105">
        <f t="shared" ref="U43:V43" si="77">U60/U77*1000</f>
        <v>0.31285570314067207</v>
      </c>
      <c r="V43" s="105">
        <f t="shared" si="77"/>
        <v>0.4685940100112444</v>
      </c>
      <c r="W43" s="105">
        <f t="shared" ref="W43:Y43" si="78">W60/W77*1000</f>
        <v>-3.3757594632516444E-2</v>
      </c>
      <c r="X43" s="105">
        <f t="shared" si="78"/>
        <v>-0.13709469026988627</v>
      </c>
      <c r="Y43" s="105">
        <f t="shared" si="78"/>
        <v>0.12810009860012442</v>
      </c>
      <c r="Z43" s="105">
        <f t="shared" ref="Z43:AA43" si="79">Z60/Z77*1000</f>
        <v>-0.11950420691730035</v>
      </c>
      <c r="AA43" s="105">
        <f t="shared" si="79"/>
        <v>0.35627109407905844</v>
      </c>
      <c r="AB43" s="105">
        <f t="shared" ref="AB43:AC43" si="80">AB60/AB77*1000</f>
        <v>0.29421208808199023</v>
      </c>
      <c r="AC43" s="105">
        <f t="shared" si="80"/>
        <v>0.133507427753564</v>
      </c>
      <c r="AD43" s="105">
        <f t="shared" ref="AD43:AE43" si="81">AD60/AD77*1000</f>
        <v>0.29111366918105658</v>
      </c>
      <c r="AE43" s="105">
        <f t="shared" si="81"/>
        <v>-0.43866726261885319</v>
      </c>
    </row>
    <row r="44" spans="2:40" ht="12" customHeight="1" x14ac:dyDescent="0.2">
      <c r="H44" s="104" t="s">
        <v>256</v>
      </c>
    </row>
    <row r="45" spans="2:40" s="15" customFormat="1" ht="12" customHeight="1" x14ac:dyDescent="0.2">
      <c r="B45" s="184"/>
      <c r="C45" s="184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M45" s="3"/>
      <c r="AN45" s="3"/>
    </row>
    <row r="46" spans="2:40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M46" s="3"/>
      <c r="AN46" s="3"/>
    </row>
    <row r="47" spans="2:40" ht="12" customHeight="1" x14ac:dyDescent="0.2">
      <c r="B47" s="182" t="s">
        <v>38</v>
      </c>
      <c r="C47" s="18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2:40" ht="12" customHeight="1" x14ac:dyDescent="0.2">
      <c r="B48" s="179" t="s">
        <v>39</v>
      </c>
      <c r="C48" s="179"/>
      <c r="D48" s="44"/>
      <c r="E48" s="44"/>
      <c r="F48" s="44"/>
      <c r="G48" s="44"/>
      <c r="H48" s="44">
        <f t="shared" ref="H48:K48" si="82">SUM(H50:H53)+SUM(H55:H57)</f>
        <v>-108</v>
      </c>
      <c r="I48" s="44">
        <f t="shared" si="82"/>
        <v>-1587</v>
      </c>
      <c r="J48" s="44">
        <f t="shared" si="82"/>
        <v>1592</v>
      </c>
      <c r="K48" s="44">
        <f t="shared" si="82"/>
        <v>-1563</v>
      </c>
      <c r="L48" s="44">
        <f>SUM(L50:L53)+SUM(L55:L57)</f>
        <v>1393</v>
      </c>
      <c r="M48" s="44">
        <f t="shared" ref="M48:V48" si="83">SUM(M50:M53)+SUM(M55:M57)</f>
        <v>-375</v>
      </c>
      <c r="N48" s="44">
        <f t="shared" si="83"/>
        <v>-197</v>
      </c>
      <c r="O48" s="44">
        <f t="shared" si="83"/>
        <v>2668</v>
      </c>
      <c r="P48" s="44">
        <f t="shared" si="83"/>
        <v>-4822</v>
      </c>
      <c r="Q48" s="44">
        <f t="shared" si="83"/>
        <v>572</v>
      </c>
      <c r="R48" s="44">
        <f t="shared" si="83"/>
        <v>-1886</v>
      </c>
      <c r="S48" s="44">
        <f t="shared" si="83"/>
        <v>3492</v>
      </c>
      <c r="T48" s="44">
        <f t="shared" si="83"/>
        <v>2535</v>
      </c>
      <c r="U48" s="44">
        <f t="shared" si="83"/>
        <v>3164</v>
      </c>
      <c r="V48" s="44">
        <f t="shared" si="83"/>
        <v>-1194.1523099999995</v>
      </c>
      <c r="W48" s="44">
        <f t="shared" ref="W48:AE48" si="84">SUM(W50:W53)+SUM(W55:W57)</f>
        <v>1368.1523100000002</v>
      </c>
      <c r="X48" s="44">
        <f t="shared" si="84"/>
        <v>-1436</v>
      </c>
      <c r="Y48" s="44">
        <f t="shared" si="84"/>
        <v>-411</v>
      </c>
      <c r="Z48" s="44">
        <f t="shared" si="84"/>
        <v>-172</v>
      </c>
      <c r="AA48" s="44">
        <f t="shared" si="84"/>
        <v>6786</v>
      </c>
      <c r="AB48" s="44">
        <f t="shared" si="84"/>
        <v>2693</v>
      </c>
      <c r="AC48" s="44">
        <f t="shared" si="84"/>
        <v>-178</v>
      </c>
      <c r="AD48" s="44">
        <f t="shared" si="84"/>
        <v>2785</v>
      </c>
      <c r="AE48" s="44">
        <f t="shared" si="84"/>
        <v>587</v>
      </c>
    </row>
    <row r="49" spans="2:31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spans="2:31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4921</v>
      </c>
      <c r="T50" s="14">
        <v>2663</v>
      </c>
      <c r="U50" s="14">
        <v>-2291</v>
      </c>
      <c r="V50" s="14">
        <v>2148</v>
      </c>
      <c r="W50" s="14">
        <v>441.00000000000034</v>
      </c>
      <c r="X50" s="14">
        <v>-134</v>
      </c>
      <c r="Y50" s="14">
        <v>-259</v>
      </c>
      <c r="Z50" s="14">
        <v>2923</v>
      </c>
      <c r="AA50" s="14">
        <v>-128</v>
      </c>
      <c r="AB50" s="14">
        <v>1386</v>
      </c>
      <c r="AC50" s="14">
        <v>-3303</v>
      </c>
      <c r="AD50" s="14">
        <v>3701</v>
      </c>
      <c r="AE50" s="14">
        <v>1055</v>
      </c>
    </row>
    <row r="51" spans="2:31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/>
      <c r="W51" s="14"/>
      <c r="X51" s="14">
        <v>0</v>
      </c>
      <c r="Y51" s="14">
        <v>0</v>
      </c>
      <c r="Z51" s="14">
        <v>0</v>
      </c>
      <c r="AA51" s="14">
        <v>0</v>
      </c>
      <c r="AB51" s="14"/>
      <c r="AC51" s="14">
        <v>0</v>
      </c>
      <c r="AD51" s="14"/>
      <c r="AE51" s="14">
        <v>0</v>
      </c>
    </row>
    <row r="52" spans="2:31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14">
        <v>-128</v>
      </c>
      <c r="U52" s="14">
        <v>5455</v>
      </c>
      <c r="V52" s="14">
        <v>-3342.1523099999995</v>
      </c>
      <c r="W52" s="14">
        <v>760.15230999999983</v>
      </c>
      <c r="X52" s="14">
        <v>-1302</v>
      </c>
      <c r="Y52" s="14">
        <v>-152</v>
      </c>
      <c r="Z52" s="14">
        <v>-3095</v>
      </c>
      <c r="AA52" s="14">
        <v>5681</v>
      </c>
      <c r="AB52" s="14">
        <v>1307</v>
      </c>
      <c r="AC52" s="14">
        <v>3125</v>
      </c>
      <c r="AD52" s="14">
        <v>-916</v>
      </c>
      <c r="AE52" s="14">
        <v>-215</v>
      </c>
    </row>
    <row r="53" spans="2:31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7"/>
      <c r="U53" s="7"/>
      <c r="V53" s="7"/>
      <c r="W53" s="7"/>
      <c r="X53" s="7">
        <v>0</v>
      </c>
      <c r="Y53" s="7"/>
      <c r="Z53" s="7"/>
      <c r="AA53" s="7"/>
      <c r="AB53" s="7"/>
      <c r="AC53" s="7"/>
      <c r="AD53" s="7"/>
      <c r="AE53" s="7">
        <v>0</v>
      </c>
    </row>
    <row r="54" spans="2:31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2:31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17</v>
      </c>
      <c r="T55" s="14"/>
      <c r="U55" s="14"/>
      <c r="V55" s="14"/>
      <c r="W55" s="14">
        <v>167</v>
      </c>
      <c r="X55" s="14">
        <v>0</v>
      </c>
      <c r="Y55" s="14"/>
      <c r="Z55" s="14"/>
      <c r="AA55" s="14">
        <v>1233</v>
      </c>
      <c r="AB55" s="14"/>
      <c r="AC55" s="14"/>
      <c r="AD55" s="14"/>
      <c r="AE55" s="14">
        <v>-253</v>
      </c>
    </row>
    <row r="56" spans="2:31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 spans="2:31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2:31" ht="12" customHeight="1" x14ac:dyDescent="0.2">
      <c r="B58" s="179" t="s">
        <v>19</v>
      </c>
      <c r="C58" s="179"/>
      <c r="D58" s="44"/>
      <c r="E58" s="44"/>
      <c r="F58" s="44"/>
      <c r="G58" s="44"/>
      <c r="H58" s="44">
        <f t="shared" ref="H58:R58" si="85">H37+H48</f>
        <v>15036</v>
      </c>
      <c r="I58" s="44">
        <f t="shared" si="85"/>
        <v>19956</v>
      </c>
      <c r="J58" s="44">
        <f t="shared" si="85"/>
        <v>19223.430077983998</v>
      </c>
      <c r="K58" s="44">
        <f t="shared" si="85"/>
        <v>14523.569922016002</v>
      </c>
      <c r="L58" s="44">
        <f t="shared" si="85"/>
        <v>16820</v>
      </c>
      <c r="M58" s="44">
        <f t="shared" si="85"/>
        <v>15024</v>
      </c>
      <c r="N58" s="44">
        <f t="shared" si="85"/>
        <v>10512.66512999999</v>
      </c>
      <c r="O58" s="44">
        <f t="shared" si="85"/>
        <v>16419.33487000001</v>
      </c>
      <c r="P58" s="44">
        <f t="shared" si="85"/>
        <v>12515</v>
      </c>
      <c r="Q58" s="44">
        <f t="shared" si="85"/>
        <v>15654</v>
      </c>
      <c r="R58" s="44">
        <f t="shared" si="85"/>
        <v>15023.234245192398</v>
      </c>
      <c r="S58" s="44">
        <f t="shared" ref="S58:T58" si="86">S37+S48</f>
        <v>16400.765754807602</v>
      </c>
      <c r="T58" s="44">
        <f t="shared" si="86"/>
        <v>43889</v>
      </c>
      <c r="U58" s="44">
        <f t="shared" ref="U58:V58" si="87">U37+U48</f>
        <v>13022</v>
      </c>
      <c r="V58" s="44">
        <f t="shared" si="87"/>
        <v>11825.13070499999</v>
      </c>
      <c r="W58" s="44">
        <f t="shared" ref="W58:X58" si="88">W37+W48</f>
        <v>472.86929500000838</v>
      </c>
      <c r="X58" s="44">
        <f t="shared" si="88"/>
        <v>-5281</v>
      </c>
      <c r="Y58" s="44">
        <f t="shared" ref="Y58:AA58" si="89">Y37+Y48</f>
        <v>3488.3140900000008</v>
      </c>
      <c r="Z58" s="44">
        <f t="shared" si="89"/>
        <v>-3532.9772272657992</v>
      </c>
      <c r="AA58" s="44">
        <f t="shared" si="89"/>
        <v>17297.663137265798</v>
      </c>
      <c r="AB58" s="44">
        <f t="shared" ref="AB58:AC58" si="90">AB37+AB48</f>
        <v>11493</v>
      </c>
      <c r="AC58" s="44">
        <f t="shared" si="90"/>
        <v>3926</v>
      </c>
      <c r="AD58" s="44">
        <f t="shared" ref="AD58:AE58" si="91">AD37+AD48</f>
        <v>11180</v>
      </c>
      <c r="AE58" s="44">
        <f t="shared" si="91"/>
        <v>-12208</v>
      </c>
    </row>
    <row r="59" spans="2:31" ht="12" customHeight="1" x14ac:dyDescent="0.2">
      <c r="B59" s="179" t="s">
        <v>20</v>
      </c>
      <c r="C59" s="179"/>
      <c r="D59" s="44"/>
      <c r="E59" s="44"/>
      <c r="F59" s="44"/>
      <c r="G59" s="44"/>
      <c r="H59" s="44">
        <f t="shared" ref="H59" si="92">SUM(H60:H61)</f>
        <v>15144</v>
      </c>
      <c r="I59" s="44">
        <f t="shared" ref="I59:O59" si="93">SUM(I60:I61)</f>
        <v>21543</v>
      </c>
      <c r="J59" s="44">
        <f t="shared" si="93"/>
        <v>17632</v>
      </c>
      <c r="K59" s="44">
        <f t="shared" si="93"/>
        <v>16086</v>
      </c>
      <c r="L59" s="44">
        <f t="shared" si="93"/>
        <v>15427</v>
      </c>
      <c r="M59" s="44">
        <f t="shared" si="93"/>
        <v>15399</v>
      </c>
      <c r="N59" s="44">
        <f t="shared" si="93"/>
        <v>14534</v>
      </c>
      <c r="O59" s="44">
        <f t="shared" si="93"/>
        <v>9927</v>
      </c>
      <c r="P59" s="44">
        <f>SUM(P60:P61)</f>
        <v>17337</v>
      </c>
      <c r="Q59" s="44">
        <f t="shared" ref="Q59:R59" si="94">SUM(Q60:Q61)</f>
        <v>15082</v>
      </c>
      <c r="R59" s="44">
        <f t="shared" si="94"/>
        <v>16909</v>
      </c>
      <c r="S59" s="44">
        <f t="shared" ref="S59:T59" si="95">SUM(S60:S61)</f>
        <v>12909</v>
      </c>
      <c r="T59" s="44">
        <f t="shared" si="95"/>
        <v>41354</v>
      </c>
      <c r="U59" s="44">
        <f t="shared" ref="U59:V59" si="96">SUM(U60:U61)</f>
        <v>9858</v>
      </c>
      <c r="V59" s="44">
        <f t="shared" si="96"/>
        <v>13019</v>
      </c>
      <c r="W59" s="44">
        <f t="shared" ref="W59:X59" si="97">SUM(W60:W61)</f>
        <v>-895.00000000000023</v>
      </c>
      <c r="X59" s="44">
        <f t="shared" si="97"/>
        <v>-3845</v>
      </c>
      <c r="Y59" s="44">
        <f t="shared" ref="Y59:AA59" si="98">SUM(Y60:Y61)</f>
        <v>3899</v>
      </c>
      <c r="Z59" s="44">
        <f t="shared" si="98"/>
        <v>-3361</v>
      </c>
      <c r="AA59" s="44">
        <f t="shared" si="98"/>
        <v>10512</v>
      </c>
      <c r="AB59" s="44">
        <f t="shared" ref="AB59:AC59" si="99">SUM(AB60:AB61)</f>
        <v>8800</v>
      </c>
      <c r="AC59" s="44">
        <f t="shared" si="99"/>
        <v>4104</v>
      </c>
      <c r="AD59" s="44">
        <f t="shared" ref="AD59:AE59" si="100">SUM(AD60:AD61)</f>
        <v>8395</v>
      </c>
      <c r="AE59" s="44">
        <f t="shared" si="100"/>
        <v>-12795</v>
      </c>
    </row>
    <row r="60" spans="2:31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12323</v>
      </c>
      <c r="T60" s="14">
        <v>40382</v>
      </c>
      <c r="U60" s="14">
        <v>9130</v>
      </c>
      <c r="V60" s="14">
        <v>13674</v>
      </c>
      <c r="W60" s="14">
        <v>-985.00000000000023</v>
      </c>
      <c r="X60" s="14">
        <v>-3993</v>
      </c>
      <c r="Y60" s="14">
        <v>3727</v>
      </c>
      <c r="Z60" s="14">
        <v>-3475</v>
      </c>
      <c r="AA60" s="14">
        <v>10357</v>
      </c>
      <c r="AB60" s="14">
        <v>8546</v>
      </c>
      <c r="AC60" s="14">
        <v>3878</v>
      </c>
      <c r="AD60" s="14">
        <v>8456</v>
      </c>
      <c r="AE60" s="14">
        <v>-12742</v>
      </c>
    </row>
    <row r="61" spans="2:31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586</v>
      </c>
      <c r="T61" s="14">
        <v>972</v>
      </c>
      <c r="U61" s="14">
        <v>728</v>
      </c>
      <c r="V61" s="14">
        <v>-655</v>
      </c>
      <c r="W61" s="14">
        <v>90.000000000000028</v>
      </c>
      <c r="X61" s="14">
        <v>148</v>
      </c>
      <c r="Y61" s="14">
        <v>172</v>
      </c>
      <c r="Z61" s="14">
        <v>114</v>
      </c>
      <c r="AA61" s="14">
        <v>155</v>
      </c>
      <c r="AB61" s="14">
        <v>254</v>
      </c>
      <c r="AC61" s="14">
        <v>226</v>
      </c>
      <c r="AD61" s="14">
        <v>-61</v>
      </c>
      <c r="AE61" s="14">
        <v>-53</v>
      </c>
    </row>
    <row r="62" spans="2:31" ht="12" customHeight="1" x14ac:dyDescent="0.2">
      <c r="B62" s="179" t="s">
        <v>21</v>
      </c>
      <c r="C62" s="179"/>
      <c r="D62" s="44"/>
      <c r="E62" s="44"/>
      <c r="F62" s="44"/>
      <c r="G62" s="44"/>
      <c r="H62" s="44">
        <f t="shared" ref="H62:O62" si="101">SUM(H63:H64)</f>
        <v>15036</v>
      </c>
      <c r="I62" s="44">
        <f t="shared" si="101"/>
        <v>19956</v>
      </c>
      <c r="J62" s="44">
        <f t="shared" si="101"/>
        <v>19224</v>
      </c>
      <c r="K62" s="44">
        <f t="shared" si="101"/>
        <v>14523</v>
      </c>
      <c r="L62" s="44">
        <f t="shared" si="101"/>
        <v>16820</v>
      </c>
      <c r="M62" s="44">
        <f t="shared" si="101"/>
        <v>15024</v>
      </c>
      <c r="N62" s="44">
        <f t="shared" si="101"/>
        <v>14337</v>
      </c>
      <c r="O62" s="44">
        <f t="shared" si="101"/>
        <v>12595</v>
      </c>
      <c r="P62" s="44">
        <f>SUM(P63:P64)</f>
        <v>12515</v>
      </c>
      <c r="Q62" s="44">
        <f t="shared" ref="Q62:V62" si="102">SUM(Q63:Q64)</f>
        <v>15654</v>
      </c>
      <c r="R62" s="44">
        <f t="shared" si="102"/>
        <v>15023</v>
      </c>
      <c r="S62" s="44">
        <f t="shared" si="102"/>
        <v>16401</v>
      </c>
      <c r="T62" s="44">
        <f t="shared" si="102"/>
        <v>43889</v>
      </c>
      <c r="U62" s="44">
        <f t="shared" si="102"/>
        <v>13022</v>
      </c>
      <c r="V62" s="44">
        <f t="shared" si="102"/>
        <v>11825</v>
      </c>
      <c r="W62" s="44">
        <f t="shared" ref="W62:AE62" si="103">SUM(W63:W64)</f>
        <v>473.00000000000091</v>
      </c>
      <c r="X62" s="44">
        <f t="shared" si="103"/>
        <v>-5281</v>
      </c>
      <c r="Y62" s="44">
        <f t="shared" si="103"/>
        <v>3488</v>
      </c>
      <c r="Z62" s="44">
        <f t="shared" si="103"/>
        <v>-3533</v>
      </c>
      <c r="AA62" s="44">
        <f t="shared" si="103"/>
        <v>17298</v>
      </c>
      <c r="AB62" s="44">
        <f t="shared" si="103"/>
        <v>11493</v>
      </c>
      <c r="AC62" s="44">
        <f t="shared" si="103"/>
        <v>3926</v>
      </c>
      <c r="AD62" s="44">
        <f t="shared" si="103"/>
        <v>11180</v>
      </c>
      <c r="AE62" s="44">
        <f t="shared" si="103"/>
        <v>-12208</v>
      </c>
    </row>
    <row r="63" spans="2:31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15815</v>
      </c>
      <c r="T63" s="14">
        <v>42917</v>
      </c>
      <c r="U63" s="14">
        <v>12294</v>
      </c>
      <c r="V63" s="14">
        <v>12480</v>
      </c>
      <c r="W63" s="14">
        <v>383.00000000000091</v>
      </c>
      <c r="X63" s="14">
        <v>-5429</v>
      </c>
      <c r="Y63" s="14">
        <v>3316</v>
      </c>
      <c r="Z63" s="14">
        <v>-3647</v>
      </c>
      <c r="AA63" s="14">
        <v>17143</v>
      </c>
      <c r="AB63" s="14">
        <v>11239</v>
      </c>
      <c r="AC63" s="14">
        <v>3700</v>
      </c>
      <c r="AD63" s="14">
        <v>11241</v>
      </c>
      <c r="AE63" s="14">
        <v>-12155</v>
      </c>
    </row>
    <row r="64" spans="2:31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586</v>
      </c>
      <c r="T64" s="14">
        <v>972</v>
      </c>
      <c r="U64" s="14">
        <v>728</v>
      </c>
      <c r="V64" s="14">
        <v>-655</v>
      </c>
      <c r="W64" s="14">
        <v>90.000000000000028</v>
      </c>
      <c r="X64" s="14">
        <v>148</v>
      </c>
      <c r="Y64" s="14">
        <v>172</v>
      </c>
      <c r="Z64" s="14">
        <v>114</v>
      </c>
      <c r="AA64" s="14">
        <v>155</v>
      </c>
      <c r="AB64" s="14">
        <v>254</v>
      </c>
      <c r="AC64" s="14">
        <v>226</v>
      </c>
      <c r="AD64" s="14">
        <v>-61</v>
      </c>
      <c r="AE64" s="14">
        <v>-53</v>
      </c>
    </row>
    <row r="65" spans="2:34" ht="12" customHeight="1" x14ac:dyDescent="0.2">
      <c r="B65" s="1"/>
      <c r="C65" s="2"/>
    </row>
    <row r="66" spans="2:34" ht="12" customHeight="1" x14ac:dyDescent="0.2">
      <c r="B66" s="1"/>
      <c r="C66" s="2"/>
    </row>
    <row r="67" spans="2:34" ht="12" customHeight="1" x14ac:dyDescent="0.2">
      <c r="C67" s="3"/>
      <c r="AD67" s="106"/>
      <c r="AE67" s="106"/>
    </row>
    <row r="68" spans="2:34" ht="12" customHeight="1" x14ac:dyDescent="0.2">
      <c r="C68" s="3"/>
    </row>
    <row r="69" spans="2:34" ht="12" customHeight="1" x14ac:dyDescent="0.2">
      <c r="C69" s="3"/>
    </row>
    <row r="70" spans="2:34" ht="12" customHeight="1" x14ac:dyDescent="0.2">
      <c r="C70" s="3"/>
    </row>
    <row r="71" spans="2:34" ht="12" customHeight="1" x14ac:dyDescent="0.2">
      <c r="C71" s="3"/>
    </row>
    <row r="72" spans="2:34" ht="12" customHeight="1" x14ac:dyDescent="0.2">
      <c r="C72" s="3"/>
    </row>
    <row r="74" spans="2:34" ht="12" hidden="1" customHeight="1" outlineLevel="1" x14ac:dyDescent="0.2">
      <c r="C74" s="16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  <c r="T74" s="3">
        <v>29187006.888888899</v>
      </c>
      <c r="U74" s="3">
        <v>29182782.696132593</v>
      </c>
      <c r="V74" s="3">
        <v>29180910.783882786</v>
      </c>
      <c r="W74" s="3">
        <v>29178619.232876718</v>
      </c>
      <c r="X74" s="3">
        <v>29125854.488888897</v>
      </c>
      <c r="Y74" s="3">
        <v>29094435.060773481</v>
      </c>
      <c r="Z74" s="3">
        <f>Z77</f>
        <v>29078474.219780225</v>
      </c>
      <c r="AA74" s="3">
        <f>AA77</f>
        <v>29070559.39178082</v>
      </c>
      <c r="AB74" s="3">
        <v>29047073</v>
      </c>
      <c r="AC74" s="3">
        <v>29047073</v>
      </c>
      <c r="AD74" s="3">
        <v>29047073</v>
      </c>
      <c r="AE74" s="3">
        <v>29047073</v>
      </c>
    </row>
    <row r="75" spans="2:34" s="106" customFormat="1" ht="12" hidden="1" customHeight="1" outlineLevel="1" x14ac:dyDescent="0.2">
      <c r="C75" s="2" t="s">
        <v>264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 t="shared" ref="R75:Y75" si="104">(P60+Q60+R60)/R74*1000</f>
        <v>1.6403546256486397</v>
      </c>
      <c r="S75" s="106">
        <f t="shared" si="104"/>
        <v>1.4842711211775277</v>
      </c>
      <c r="T75" s="106">
        <f t="shared" si="104"/>
        <v>2.3772221750635745</v>
      </c>
      <c r="U75" s="106">
        <f t="shared" si="104"/>
        <v>2.1188863530890969</v>
      </c>
      <c r="V75" s="106">
        <f t="shared" si="104"/>
        <v>2.1653196662695984</v>
      </c>
      <c r="W75" s="106">
        <f t="shared" si="104"/>
        <v>0.74777356069733614</v>
      </c>
      <c r="X75" s="106">
        <f t="shared" si="104"/>
        <v>0.29856634775530455</v>
      </c>
      <c r="Y75" s="106">
        <f t="shared" si="104"/>
        <v>-4.2997913428697521E-2</v>
      </c>
      <c r="Z75" s="106">
        <f t="shared" ref="Z75" si="105">(X60+Y60+Z60)/Z74*1000</f>
        <v>-0.12865186707269657</v>
      </c>
      <c r="AA75" s="106">
        <f t="shared" ref="AA75:AB75" si="106">(Y60+Z60+AA60)/AA74*1000</f>
        <v>0.36493965792070399</v>
      </c>
      <c r="AB75" s="106">
        <f t="shared" si="106"/>
        <v>0.53113785337338459</v>
      </c>
      <c r="AC75" s="106">
        <f t="shared" ref="AC75" si="107">(AA60+AB60+AC60)/AC74*1000</f>
        <v>0.7842786775796653</v>
      </c>
      <c r="AD75" s="106">
        <f t="shared" ref="AD75:AE75" si="108">(AB60+AC60+AD60)/AD74*1000</f>
        <v>0.71883318501661075</v>
      </c>
      <c r="AE75" s="106">
        <f t="shared" si="108"/>
        <v>-1.4046165684232625E-2</v>
      </c>
      <c r="AF75" s="3"/>
      <c r="AG75" s="3"/>
      <c r="AH75" s="3"/>
    </row>
    <row r="76" spans="2:34" ht="12" hidden="1" customHeight="1" outlineLevel="1" x14ac:dyDescent="0.2">
      <c r="J76" s="102"/>
    </row>
    <row r="77" spans="2:34" ht="12" hidden="1" customHeight="1" outlineLevel="1" x14ac:dyDescent="0.2">
      <c r="C77" s="16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  <c r="T77" s="3">
        <v>29187006.888888899</v>
      </c>
      <c r="U77" s="3">
        <v>29182782.696132593</v>
      </c>
      <c r="V77" s="3">
        <v>29180910.783882786</v>
      </c>
      <c r="W77" s="3">
        <v>29178619.232876718</v>
      </c>
      <c r="X77" s="3">
        <v>29125854.488888897</v>
      </c>
      <c r="Y77" s="3">
        <v>29094435.060773481</v>
      </c>
      <c r="Z77" s="3">
        <v>29078474.219780225</v>
      </c>
      <c r="AA77" s="3">
        <v>29070559.39178082</v>
      </c>
      <c r="AB77" s="3">
        <v>29047073</v>
      </c>
      <c r="AC77" s="3">
        <f>AC74</f>
        <v>29047073</v>
      </c>
      <c r="AD77" s="3">
        <f>AD74</f>
        <v>29047073</v>
      </c>
      <c r="AE77" s="3">
        <f>AE74</f>
        <v>29047073</v>
      </c>
    </row>
    <row r="78" spans="2:34" ht="12" customHeight="1" collapsed="1" x14ac:dyDescent="0.2"/>
  </sheetData>
  <mergeCells count="27">
    <mergeCell ref="B38:C38"/>
    <mergeCell ref="B20:C20"/>
    <mergeCell ref="B23:C23"/>
    <mergeCell ref="B24:C24"/>
    <mergeCell ref="B25:C25"/>
    <mergeCell ref="B26:C26"/>
    <mergeCell ref="B29:C29"/>
    <mergeCell ref="B30:C30"/>
    <mergeCell ref="B62:C62"/>
    <mergeCell ref="B39:C39"/>
    <mergeCell ref="B41:C41"/>
    <mergeCell ref="B45:C45"/>
    <mergeCell ref="B47:C47"/>
    <mergeCell ref="B48:C48"/>
    <mergeCell ref="B58:C58"/>
    <mergeCell ref="B59:C59"/>
    <mergeCell ref="H7:AE7"/>
    <mergeCell ref="B33:C33"/>
    <mergeCell ref="B34:C34"/>
    <mergeCell ref="B36:C36"/>
    <mergeCell ref="B37:C37"/>
    <mergeCell ref="B19:C19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8"/>
  <sheetViews>
    <sheetView showGridLines="0" topLeftCell="A5" zoomScaleNormal="100" zoomScaleSheetLayoutView="100" workbookViewId="0">
      <selection activeCell="P29" sqref="P29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4" width="9.28515625" style="3" customWidth="1"/>
    <col min="15" max="17" width="9.140625" style="3"/>
    <col min="18" max="18" width="12.28515625" style="160" customWidth="1"/>
    <col min="19" max="19" width="35.28515625" style="157" customWidth="1"/>
    <col min="20" max="20" width="9.140625" style="155"/>
    <col min="21" max="21" width="9.140625" style="157"/>
    <col min="22" max="22" width="22.7109375" style="157" customWidth="1"/>
    <col min="23" max="23" width="9.140625" style="157"/>
    <col min="24" max="16384" width="9.140625" style="3"/>
  </cols>
  <sheetData>
    <row r="1" spans="2:23" s="1" customFormat="1" ht="12" hidden="1" customHeight="1" x14ac:dyDescent="0.2">
      <c r="C1" s="2"/>
      <c r="R1" s="161"/>
      <c r="S1" s="144"/>
      <c r="T1" s="153"/>
      <c r="U1" s="157"/>
      <c r="V1" s="144"/>
      <c r="W1" s="144"/>
    </row>
    <row r="2" spans="2:23" s="1" customFormat="1" ht="12" hidden="1" customHeight="1" x14ac:dyDescent="0.2">
      <c r="C2" s="2"/>
      <c r="R2" s="161"/>
      <c r="S2" s="144"/>
      <c r="T2" s="153"/>
      <c r="U2" s="157"/>
      <c r="V2" s="144"/>
      <c r="W2" s="144"/>
    </row>
    <row r="3" spans="2:23" s="1" customFormat="1" ht="12" hidden="1" customHeight="1" x14ac:dyDescent="0.2">
      <c r="C3" s="2"/>
      <c r="R3" s="161"/>
      <c r="S3" s="144"/>
      <c r="T3" s="153"/>
      <c r="U3" s="157"/>
      <c r="V3" s="144"/>
      <c r="W3" s="144"/>
    </row>
    <row r="4" spans="2:23" s="1" customFormat="1" ht="12" hidden="1" customHeight="1" x14ac:dyDescent="0.2">
      <c r="C4" s="2"/>
      <c r="R4" s="161"/>
      <c r="S4" s="144"/>
      <c r="T4" s="153"/>
      <c r="U4" s="157"/>
      <c r="V4" s="144"/>
      <c r="W4" s="144"/>
    </row>
    <row r="5" spans="2:23" s="1" customFormat="1" ht="12" customHeight="1" x14ac:dyDescent="0.2">
      <c r="C5" s="2"/>
      <c r="R5" s="161"/>
      <c r="S5" s="144"/>
      <c r="T5" s="153"/>
      <c r="U5" s="157"/>
      <c r="V5" s="144"/>
      <c r="W5" s="144"/>
    </row>
    <row r="6" spans="2:23" s="94" customFormat="1" ht="12" customHeight="1" x14ac:dyDescent="0.2">
      <c r="B6" s="92" t="s">
        <v>267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R6" s="162"/>
      <c r="S6" s="156"/>
      <c r="T6" s="154"/>
      <c r="U6" s="157"/>
      <c r="V6" s="156"/>
      <c r="W6" s="156"/>
    </row>
    <row r="7" spans="2:23" ht="12" customHeight="1" x14ac:dyDescent="0.2">
      <c r="B7" s="173" t="s">
        <v>59</v>
      </c>
      <c r="C7" s="174"/>
      <c r="D7" s="17"/>
      <c r="E7" s="17"/>
      <c r="F7" s="17"/>
      <c r="G7" s="17"/>
      <c r="I7" s="188" t="s">
        <v>122</v>
      </c>
      <c r="J7" s="170"/>
      <c r="K7" s="170"/>
      <c r="L7" s="170"/>
      <c r="M7" s="171"/>
      <c r="N7" s="172"/>
    </row>
    <row r="8" spans="2:23" ht="12" customHeight="1" x14ac:dyDescent="0.2">
      <c r="B8" s="175"/>
      <c r="C8" s="176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</row>
    <row r="9" spans="2:23" ht="12" customHeight="1" x14ac:dyDescent="0.2">
      <c r="B9" s="177" t="s">
        <v>26</v>
      </c>
      <c r="C9" s="178"/>
      <c r="D9" s="5"/>
      <c r="E9" s="5"/>
      <c r="F9" s="5"/>
      <c r="G9" s="5"/>
      <c r="H9" s="6"/>
      <c r="I9" s="28"/>
      <c r="J9" s="5"/>
      <c r="K9" s="26"/>
      <c r="L9" s="26"/>
      <c r="M9" s="26"/>
      <c r="N9" s="26"/>
    </row>
    <row r="10" spans="2:23" ht="12" customHeight="1" x14ac:dyDescent="0.2">
      <c r="B10" s="179" t="s">
        <v>0</v>
      </c>
      <c r="C10" s="179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N10" si="1">SUM(L11:L12)</f>
        <v>940083</v>
      </c>
      <c r="M10" s="44">
        <f t="shared" si="1"/>
        <v>1081792</v>
      </c>
      <c r="N10" s="44">
        <f t="shared" si="1"/>
        <v>1137174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</row>
    <row r="13" spans="2:23" ht="12" customHeight="1" x14ac:dyDescent="0.2">
      <c r="B13" s="179" t="s">
        <v>33</v>
      </c>
      <c r="C13" s="179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:N13" si="3">SUM(L14:L15)</f>
        <v>-726506</v>
      </c>
      <c r="M13" s="44">
        <f t="shared" si="3"/>
        <v>-857531</v>
      </c>
      <c r="N13" s="44">
        <f t="shared" si="3"/>
        <v>-881346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</row>
    <row r="16" spans="2:23" ht="12" customHeight="1" x14ac:dyDescent="0.2">
      <c r="B16" s="179" t="s">
        <v>3</v>
      </c>
      <c r="C16" s="179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:N16" si="5">L10+L13</f>
        <v>213577</v>
      </c>
      <c r="M16" s="44">
        <f t="shared" si="5"/>
        <v>224261</v>
      </c>
      <c r="N16" s="44">
        <f t="shared" si="5"/>
        <v>255828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</row>
    <row r="19" spans="2:25" ht="12" customHeight="1" x14ac:dyDescent="0.2">
      <c r="B19" s="179" t="s">
        <v>6</v>
      </c>
      <c r="C19" s="179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:M19" si="7">SUM(L16:L18)</f>
        <v>48740</v>
      </c>
      <c r="M19" s="44">
        <f t="shared" si="7"/>
        <v>45090</v>
      </c>
      <c r="N19" s="44">
        <f t="shared" ref="N19" si="8">SUM(N16:N18)</f>
        <v>57270</v>
      </c>
    </row>
    <row r="20" spans="2:25" ht="12" customHeight="1" x14ac:dyDescent="0.2">
      <c r="B20" s="179" t="s">
        <v>34</v>
      </c>
      <c r="C20" s="179"/>
      <c r="D20" s="44"/>
      <c r="E20" s="44"/>
      <c r="F20" s="44"/>
      <c r="G20" s="44"/>
      <c r="H20" s="8"/>
      <c r="I20" s="44">
        <f t="shared" ref="I20:K20" si="9">SUM(I21:I22)</f>
        <v>-7087</v>
      </c>
      <c r="J20" s="44">
        <f t="shared" si="9"/>
        <v>490</v>
      </c>
      <c r="K20" s="44">
        <f t="shared" si="9"/>
        <v>6001.0000000000036</v>
      </c>
      <c r="L20" s="44">
        <f t="shared" ref="L20:M20" si="10">SUM(L21:L22)</f>
        <v>44425</v>
      </c>
      <c r="M20" s="44">
        <f t="shared" si="10"/>
        <v>-14194</v>
      </c>
      <c r="N20" s="44">
        <f t="shared" ref="N20" si="11">SUM(N21:N22)</f>
        <v>-17138</v>
      </c>
      <c r="Q20" s="106"/>
    </row>
    <row r="21" spans="2:25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13270.000000000004</v>
      </c>
      <c r="L21" s="10">
        <f>SUM('P&amp;L(q)'!$T21:W21)</f>
        <v>46042</v>
      </c>
      <c r="M21" s="10">
        <f>SUM('P&amp;L(q)'!$X21:AA21)</f>
        <v>4924</v>
      </c>
      <c r="N21" s="10">
        <f>SUM('P&amp;L(q)'!$AB21:AE21)</f>
        <v>3020</v>
      </c>
    </row>
    <row r="22" spans="2:25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-7269</v>
      </c>
      <c r="L22" s="10">
        <f>SUM('P&amp;L(q)'!$T22:W22)</f>
        <v>-1617</v>
      </c>
      <c r="M22" s="10">
        <f>SUM('P&amp;L(q)'!$X22:AA22)</f>
        <v>-19118</v>
      </c>
      <c r="N22" s="10">
        <f>SUM('P&amp;L(q)'!$AB22:AE22)</f>
        <v>-20158</v>
      </c>
    </row>
    <row r="23" spans="2:25" s="15" customFormat="1" ht="12" customHeight="1" x14ac:dyDescent="0.2">
      <c r="B23" s="180" t="s">
        <v>7</v>
      </c>
      <c r="C23" s="181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1352</v>
      </c>
      <c r="L23" s="10">
        <f>SUM('P&amp;L(q)'!$T23:W23)</f>
        <v>1636</v>
      </c>
      <c r="M23" s="10">
        <f>SUM('P&amp;L(q)'!$X23:AA23)</f>
        <v>444</v>
      </c>
      <c r="N23" s="10">
        <f>SUM('P&amp;L(q)'!$AB23:AE23)</f>
        <v>0</v>
      </c>
      <c r="O23" s="3"/>
      <c r="P23" s="3"/>
      <c r="Q23" s="106"/>
      <c r="R23" s="160"/>
      <c r="S23" s="157"/>
      <c r="T23" s="155"/>
      <c r="U23" s="157"/>
      <c r="V23" s="157"/>
      <c r="W23" s="157"/>
      <c r="X23" s="3"/>
    </row>
    <row r="24" spans="2:25" s="15" customFormat="1" ht="12" customHeight="1" x14ac:dyDescent="0.2">
      <c r="B24" s="180" t="s">
        <v>27</v>
      </c>
      <c r="C24" s="181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10">
        <f>SUM('P&amp;L(q)'!$T24:W24)</f>
        <v>0</v>
      </c>
      <c r="M24" s="10">
        <f>SUM('P&amp;L(q)'!$X24:AA24)</f>
        <v>0</v>
      </c>
      <c r="N24" s="10">
        <f>SUM('P&amp;L(q)'!$AB24:AE24)</f>
        <v>0</v>
      </c>
      <c r="O24" s="3"/>
      <c r="P24" s="3"/>
      <c r="Q24" s="106"/>
      <c r="R24" s="160"/>
      <c r="S24" s="157"/>
      <c r="T24" s="155"/>
      <c r="U24" s="157"/>
      <c r="V24" s="157"/>
      <c r="W24" s="157"/>
      <c r="X24" s="3"/>
      <c r="Y24" s="3"/>
    </row>
    <row r="25" spans="2:25" ht="12" customHeight="1" x14ac:dyDescent="0.2">
      <c r="B25" s="179" t="s">
        <v>8</v>
      </c>
      <c r="C25" s="179"/>
      <c r="D25" s="44"/>
      <c r="E25" s="44"/>
      <c r="F25" s="44"/>
      <c r="G25" s="44"/>
      <c r="H25" s="8"/>
      <c r="I25" s="44">
        <f t="shared" ref="I25:N25" si="12">SUM(I19:I20)+I23+I24</f>
        <v>91125</v>
      </c>
      <c r="J25" s="44">
        <f t="shared" si="12"/>
        <v>76417</v>
      </c>
      <c r="K25" s="44">
        <f t="shared" si="12"/>
        <v>78591</v>
      </c>
      <c r="L25" s="44">
        <f t="shared" si="12"/>
        <v>94801</v>
      </c>
      <c r="M25" s="44">
        <f t="shared" si="12"/>
        <v>31340</v>
      </c>
      <c r="N25" s="44">
        <f t="shared" si="12"/>
        <v>40132</v>
      </c>
    </row>
    <row r="26" spans="2:25" ht="12" customHeight="1" x14ac:dyDescent="0.2">
      <c r="B26" s="179" t="s">
        <v>37</v>
      </c>
      <c r="C26" s="179"/>
      <c r="D26" s="44"/>
      <c r="E26" s="44"/>
      <c r="F26" s="44"/>
      <c r="G26" s="44"/>
      <c r="H26" s="8"/>
      <c r="I26" s="44">
        <f t="shared" ref="I26:K26" si="13">SUM(I27:I28)</f>
        <v>649</v>
      </c>
      <c r="J26" s="44">
        <f t="shared" si="13"/>
        <v>-2533</v>
      </c>
      <c r="K26" s="44">
        <f t="shared" si="13"/>
        <v>3325.9999999999991</v>
      </c>
      <c r="L26" s="44">
        <f t="shared" ref="L26:M26" si="14">SUM(L27:L28)</f>
        <v>-9557</v>
      </c>
      <c r="M26" s="44">
        <f t="shared" si="14"/>
        <v>-15425</v>
      </c>
      <c r="N26" s="44">
        <f t="shared" ref="N26" si="15">SUM(N27:N28)</f>
        <v>-12588</v>
      </c>
      <c r="W26" s="159"/>
      <c r="X26" s="15"/>
    </row>
    <row r="27" spans="2:25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8080</v>
      </c>
      <c r="L27" s="10">
        <f>SUM('P&amp;L(q)'!$T27:W27)</f>
        <v>1307.0000000000002</v>
      </c>
      <c r="M27" s="10">
        <f>SUM('P&amp;L(q)'!$X27:AA27)</f>
        <v>5268</v>
      </c>
      <c r="N27" s="10">
        <f>SUM('P&amp;L(q)'!$AB27:AE27)</f>
        <v>8079</v>
      </c>
    </row>
    <row r="28" spans="2:25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-4754.0000000000009</v>
      </c>
      <c r="L28" s="10">
        <f>SUM('P&amp;L(q)'!$T28:W28)</f>
        <v>-10864</v>
      </c>
      <c r="M28" s="10">
        <f>SUM('P&amp;L(q)'!$X28:AA28)</f>
        <v>-20693</v>
      </c>
      <c r="N28" s="10">
        <f>SUM('P&amp;L(q)'!$AB28:AE28)</f>
        <v>-20667</v>
      </c>
      <c r="Q28" s="106"/>
      <c r="Y28" s="15"/>
    </row>
    <row r="29" spans="2:25" s="15" customFormat="1" ht="12" customHeight="1" x14ac:dyDescent="0.2">
      <c r="B29" s="180" t="s">
        <v>28</v>
      </c>
      <c r="C29" s="181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10">
        <f>SUM('P&amp;L(q)'!$T29:W29)</f>
        <v>0</v>
      </c>
      <c r="M29" s="10">
        <f>SUM('P&amp;L(q)'!$X29:AA29)</f>
        <v>0</v>
      </c>
      <c r="N29" s="10">
        <f>SUM('P&amp;L(q)'!$AB29:AE29)</f>
        <v>0</v>
      </c>
      <c r="O29" s="3"/>
      <c r="P29" s="3"/>
      <c r="Q29" s="106"/>
      <c r="R29" s="160"/>
      <c r="S29" s="157"/>
      <c r="T29" s="155"/>
      <c r="U29" s="157"/>
      <c r="V29" s="157"/>
      <c r="W29" s="157"/>
      <c r="X29" s="3"/>
      <c r="Y29" s="3"/>
    </row>
    <row r="30" spans="2:25" ht="12" customHeight="1" x14ac:dyDescent="0.2">
      <c r="B30" s="179" t="s">
        <v>9</v>
      </c>
      <c r="C30" s="179"/>
      <c r="D30" s="44"/>
      <c r="E30" s="44"/>
      <c r="F30" s="44"/>
      <c r="G30" s="44"/>
      <c r="H30" s="8"/>
      <c r="I30" s="44" cm="1">
        <f t="array" ref="I30">SUM(I25:I26+I29)</f>
        <v>91774</v>
      </c>
      <c r="J30" s="44" cm="1">
        <f t="array" ref="J30">SUM(J25:J26+J29)</f>
        <v>73884</v>
      </c>
      <c r="K30" s="44" cm="1">
        <f t="array" ref="K30">SUM(K25:K26+K29)</f>
        <v>81917</v>
      </c>
      <c r="L30" s="44" cm="1">
        <f t="array" ref="L30">SUM(L25:L26+L29)</f>
        <v>85244</v>
      </c>
      <c r="M30" s="44" cm="1">
        <f t="array" ref="M30">SUM(M25:M26+M29)</f>
        <v>15915</v>
      </c>
      <c r="N30" s="44" cm="1">
        <f t="array" ref="N30">SUM(N25:N26+N29)</f>
        <v>27544</v>
      </c>
      <c r="W30" s="159"/>
      <c r="X30" s="15"/>
    </row>
    <row r="31" spans="2:25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-15479</v>
      </c>
      <c r="L31" s="10">
        <f>SUM('P&amp;L(q)'!$T31:W31)</f>
        <v>-24929</v>
      </c>
      <c r="M31" s="10">
        <f>SUM('P&amp;L(q)'!$X31:AA31)</f>
        <v>-9019</v>
      </c>
      <c r="N31" s="10">
        <f>SUM('P&amp;L(q)'!$AB31:AE31)</f>
        <v>-7326</v>
      </c>
    </row>
    <row r="32" spans="2:25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-4201</v>
      </c>
      <c r="L32" s="10">
        <f>SUM('P&amp;L(q)'!$T32:W32)</f>
        <v>3021</v>
      </c>
      <c r="M32" s="10">
        <f>SUM('P&amp;L(q)'!$X32:AA32)</f>
        <v>309</v>
      </c>
      <c r="N32" s="10">
        <f>SUM('P&amp;L(q)'!$AB32:AE32)</f>
        <v>-11714</v>
      </c>
      <c r="X32" s="15"/>
      <c r="Y32" s="15"/>
    </row>
    <row r="33" spans="2:25" ht="12" customHeight="1" x14ac:dyDescent="0.2">
      <c r="B33" s="179" t="s">
        <v>12</v>
      </c>
      <c r="C33" s="179"/>
      <c r="D33" s="44"/>
      <c r="E33" s="44"/>
      <c r="F33" s="44"/>
      <c r="G33" s="44"/>
      <c r="H33" s="8"/>
      <c r="I33" s="44">
        <f t="shared" ref="I33:K33" si="16">SUM(I30:I32)</f>
        <v>69236</v>
      </c>
      <c r="J33" s="44">
        <f t="shared" si="16"/>
        <v>55287</v>
      </c>
      <c r="K33" s="44">
        <f t="shared" si="16"/>
        <v>62237</v>
      </c>
      <c r="L33" s="44">
        <f t="shared" ref="L33:N33" si="17">SUM(L30:L32)</f>
        <v>63336</v>
      </c>
      <c r="M33" s="44">
        <f t="shared" si="17"/>
        <v>7205</v>
      </c>
      <c r="N33" s="44">
        <f t="shared" si="17"/>
        <v>8504</v>
      </c>
    </row>
    <row r="34" spans="2:25" s="15" customFormat="1" ht="12" customHeight="1" x14ac:dyDescent="0.2">
      <c r="B34" s="182" t="s">
        <v>13</v>
      </c>
      <c r="C34" s="183"/>
      <c r="D34" s="24"/>
      <c r="E34" s="24"/>
      <c r="F34" s="24"/>
      <c r="G34" s="24"/>
      <c r="H34" s="8"/>
      <c r="I34" s="24"/>
      <c r="J34" s="24"/>
      <c r="K34" s="27"/>
      <c r="L34" s="27"/>
      <c r="M34" s="27"/>
      <c r="N34" s="27"/>
      <c r="O34" s="3"/>
      <c r="P34" s="3"/>
      <c r="Q34" s="3"/>
      <c r="R34" s="160"/>
      <c r="S34" s="157"/>
      <c r="T34" s="155"/>
      <c r="U34" s="157"/>
      <c r="V34" s="157"/>
      <c r="W34" s="157"/>
      <c r="X34" s="3"/>
    </row>
    <row r="35" spans="2:25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L35" s="10">
        <f>SUM('P&amp;L(q)'!$T35:W35)</f>
        <v>0</v>
      </c>
      <c r="M35" s="10">
        <f>SUM('P&amp;L(q)'!$X35:AA35)</f>
        <v>0</v>
      </c>
      <c r="N35" s="10">
        <f>SUM('P&amp;L(q)'!$AB35:AE35)</f>
        <v>0</v>
      </c>
    </row>
    <row r="36" spans="2:25" s="15" customFormat="1" ht="12" customHeight="1" x14ac:dyDescent="0.2">
      <c r="B36" s="182" t="s">
        <v>15</v>
      </c>
      <c r="C36" s="183"/>
      <c r="D36" s="7"/>
      <c r="E36" s="7"/>
      <c r="F36" s="7"/>
      <c r="G36" s="7"/>
      <c r="H36" s="8"/>
      <c r="I36" s="7"/>
      <c r="J36" s="7"/>
      <c r="K36" s="7"/>
      <c r="L36" s="7"/>
      <c r="M36" s="7"/>
      <c r="N36" s="7"/>
      <c r="O36" s="3"/>
      <c r="P36" s="3"/>
      <c r="Q36" s="3"/>
      <c r="R36" s="160"/>
      <c r="S36" s="157"/>
      <c r="T36" s="155"/>
      <c r="U36" s="157"/>
      <c r="V36" s="157"/>
      <c r="W36" s="157"/>
      <c r="X36" s="3"/>
      <c r="Y36" s="3"/>
    </row>
    <row r="37" spans="2:25" ht="12" customHeight="1" x14ac:dyDescent="0.2">
      <c r="B37" s="179" t="s">
        <v>16</v>
      </c>
      <c r="C37" s="179"/>
      <c r="D37" s="44"/>
      <c r="E37" s="44"/>
      <c r="F37" s="44"/>
      <c r="G37" s="44"/>
      <c r="H37" s="8"/>
      <c r="I37" s="44">
        <f t="shared" ref="I37:K37" si="18">I33+I35</f>
        <v>70405</v>
      </c>
      <c r="J37" s="44">
        <f t="shared" si="18"/>
        <v>55287</v>
      </c>
      <c r="K37" s="44">
        <f t="shared" si="18"/>
        <v>62237</v>
      </c>
      <c r="L37" s="44">
        <f t="shared" ref="L37:M37" si="19">L33+L35</f>
        <v>63336</v>
      </c>
      <c r="M37" s="44">
        <f t="shared" si="19"/>
        <v>7205</v>
      </c>
      <c r="N37" s="44">
        <f>N33+N35</f>
        <v>8504</v>
      </c>
    </row>
    <row r="38" spans="2:25" ht="12" customHeight="1" x14ac:dyDescent="0.2">
      <c r="B38" s="127"/>
      <c r="C38" s="128"/>
      <c r="D38" s="129"/>
      <c r="E38" s="129"/>
      <c r="F38" s="129"/>
      <c r="G38" s="129"/>
      <c r="H38" s="8"/>
      <c r="I38" s="129"/>
      <c r="J38" s="129"/>
      <c r="K38" s="129"/>
      <c r="L38" s="129"/>
      <c r="M38" s="129"/>
      <c r="N38" s="129"/>
    </row>
    <row r="39" spans="2:25" ht="12" customHeight="1" x14ac:dyDescent="0.2">
      <c r="B39" s="179" t="s">
        <v>8</v>
      </c>
      <c r="C39" s="179"/>
      <c r="D39" s="44"/>
      <c r="E39" s="44"/>
      <c r="F39" s="44"/>
      <c r="G39" s="44"/>
      <c r="H39" s="8"/>
      <c r="I39" s="44">
        <f t="shared" ref="I39:N39" si="20">I25</f>
        <v>91125</v>
      </c>
      <c r="J39" s="44">
        <f t="shared" si="20"/>
        <v>76417</v>
      </c>
      <c r="K39" s="44">
        <f t="shared" si="20"/>
        <v>78591</v>
      </c>
      <c r="L39" s="44">
        <f t="shared" si="20"/>
        <v>94801</v>
      </c>
      <c r="M39" s="44">
        <f t="shared" si="20"/>
        <v>31340</v>
      </c>
      <c r="N39" s="44">
        <f t="shared" si="20"/>
        <v>40132</v>
      </c>
    </row>
    <row r="40" spans="2:25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52509</v>
      </c>
      <c r="L40" s="10">
        <f>SUM('P&amp;L(q)'!$T40:W40)</f>
        <v>55772</v>
      </c>
      <c r="M40" s="10">
        <f>SUM('P&amp;L(q)'!$X40:AA40)</f>
        <v>55727</v>
      </c>
      <c r="N40" s="10">
        <f>SUM('P&amp;L(q)'!$AB40:AE40)</f>
        <v>56414</v>
      </c>
    </row>
    <row r="41" spans="2:25" ht="12" customHeight="1" x14ac:dyDescent="0.2">
      <c r="B41" s="179" t="s">
        <v>23</v>
      </c>
      <c r="C41" s="179"/>
      <c r="D41" s="44"/>
      <c r="E41" s="44"/>
      <c r="F41" s="44"/>
      <c r="G41" s="44"/>
      <c r="H41" s="8"/>
      <c r="I41" s="44">
        <f t="shared" ref="I41:L41" si="21">SUM(I39:I40)</f>
        <v>132907</v>
      </c>
      <c r="J41" s="44">
        <f t="shared" si="21"/>
        <v>126288</v>
      </c>
      <c r="K41" s="44">
        <f t="shared" si="21"/>
        <v>131100</v>
      </c>
      <c r="L41" s="44">
        <f t="shared" si="21"/>
        <v>150573</v>
      </c>
      <c r="M41" s="44">
        <f t="shared" ref="M41:N41" si="22">SUM(M39:M40)</f>
        <v>87067</v>
      </c>
      <c r="N41" s="44">
        <f t="shared" si="22"/>
        <v>96546</v>
      </c>
    </row>
    <row r="42" spans="2:25" ht="12" customHeight="1" x14ac:dyDescent="0.2">
      <c r="B42" s="11" t="s">
        <v>229</v>
      </c>
      <c r="C42" s="12"/>
      <c r="D42" s="9"/>
      <c r="E42" s="9"/>
      <c r="F42" s="9"/>
      <c r="G42" s="9"/>
      <c r="H42" s="102"/>
      <c r="I42" s="100">
        <f t="shared" ref="I42:N42" si="23">I41/I10</f>
        <v>0.16055409385336106</v>
      </c>
      <c r="J42" s="100">
        <f t="shared" si="23"/>
        <v>0.14390269749188975</v>
      </c>
      <c r="K42" s="103">
        <f t="shared" si="23"/>
        <v>0.14023640156174788</v>
      </c>
      <c r="L42" s="103">
        <f t="shared" si="23"/>
        <v>0.16016989989181807</v>
      </c>
      <c r="M42" s="103">
        <f t="shared" si="23"/>
        <v>8.0484048689581728E-2</v>
      </c>
      <c r="N42" s="103">
        <f t="shared" si="23"/>
        <v>8.4899936157527348E-2</v>
      </c>
    </row>
    <row r="43" spans="2:25" ht="12" customHeight="1" x14ac:dyDescent="0.2">
      <c r="B43" s="118"/>
      <c r="C43" s="119" t="s">
        <v>255</v>
      </c>
      <c r="D43" s="120"/>
      <c r="E43" s="120"/>
      <c r="F43" s="120"/>
      <c r="G43" s="120"/>
      <c r="H43" s="8"/>
      <c r="I43" s="121">
        <f t="shared" ref="I43:N43" si="24">I60/I77*1000</f>
        <v>2.3017755995335984</v>
      </c>
      <c r="J43" s="121">
        <f t="shared" si="24"/>
        <v>1.8257506345899857</v>
      </c>
      <c r="K43" s="121">
        <f t="shared" si="24"/>
        <v>2.0624616294409708</v>
      </c>
      <c r="L43" s="121">
        <f t="shared" si="24"/>
        <v>2.1317321256214772</v>
      </c>
      <c r="M43" s="121">
        <f t="shared" si="24"/>
        <v>0.22758419990605877</v>
      </c>
      <c r="N43" s="121">
        <f t="shared" si="24"/>
        <v>0.28016592239775762</v>
      </c>
    </row>
    <row r="44" spans="2:25" ht="12" customHeight="1" x14ac:dyDescent="0.2">
      <c r="B44" s="123"/>
      <c r="C44" s="124"/>
      <c r="D44" s="125"/>
      <c r="E44" s="125"/>
      <c r="F44" s="125"/>
      <c r="G44" s="125"/>
      <c r="H44" s="126"/>
      <c r="I44" s="125"/>
      <c r="J44" s="125"/>
      <c r="K44" s="125"/>
      <c r="L44" s="125"/>
      <c r="M44" s="125"/>
      <c r="N44" s="125"/>
    </row>
    <row r="45" spans="2:25" ht="12" customHeight="1" x14ac:dyDescent="0.2">
      <c r="B45" s="127"/>
      <c r="C45" s="128"/>
      <c r="D45" s="129"/>
      <c r="E45" s="129"/>
      <c r="F45" s="129"/>
      <c r="G45" s="129"/>
      <c r="H45" s="8"/>
      <c r="I45" s="129"/>
      <c r="J45" s="129"/>
      <c r="K45" s="129"/>
      <c r="L45" s="129"/>
      <c r="M45" s="129"/>
      <c r="N45" s="129"/>
    </row>
    <row r="46" spans="2:25" ht="12" customHeight="1" x14ac:dyDescent="0.2">
      <c r="B46" s="130"/>
      <c r="C46" s="131"/>
      <c r="D46" s="132"/>
      <c r="E46" s="132"/>
      <c r="F46" s="132"/>
      <c r="G46" s="132"/>
      <c r="H46" s="133"/>
      <c r="I46" s="132"/>
      <c r="J46" s="132"/>
      <c r="K46" s="132"/>
      <c r="L46" s="132"/>
      <c r="M46" s="132"/>
      <c r="N46" s="132"/>
    </row>
    <row r="47" spans="2:25" ht="12" customHeight="1" x14ac:dyDescent="0.2">
      <c r="B47" s="189" t="s">
        <v>38</v>
      </c>
      <c r="C47" s="190"/>
      <c r="D47" s="122"/>
      <c r="E47" s="122"/>
      <c r="F47" s="122"/>
      <c r="G47" s="122"/>
      <c r="H47" s="8"/>
      <c r="I47" s="122"/>
      <c r="J47" s="122"/>
      <c r="K47" s="122"/>
      <c r="L47" s="122"/>
      <c r="M47" s="122"/>
      <c r="N47" s="122"/>
    </row>
    <row r="48" spans="2:25" ht="12" customHeight="1" x14ac:dyDescent="0.2">
      <c r="B48" s="179" t="s">
        <v>39</v>
      </c>
      <c r="C48" s="179"/>
      <c r="D48" s="44"/>
      <c r="E48" s="44"/>
      <c r="F48" s="44"/>
      <c r="G48" s="44"/>
      <c r="H48" s="8"/>
      <c r="I48" s="44">
        <f t="shared" ref="I48:L48" si="25">SUM(I50:I53)+SUM(I55:I57)</f>
        <v>-1666</v>
      </c>
      <c r="J48" s="44">
        <f t="shared" si="25"/>
        <v>3489</v>
      </c>
      <c r="K48" s="44">
        <f t="shared" si="25"/>
        <v>-2644</v>
      </c>
      <c r="L48" s="44">
        <f t="shared" si="25"/>
        <v>5873.0000000000009</v>
      </c>
      <c r="M48" s="44">
        <f t="shared" ref="M48:N48" si="26">SUM(M50:M53)+SUM(M55:M57)</f>
        <v>4767</v>
      </c>
      <c r="N48" s="44">
        <f t="shared" si="26"/>
        <v>5887</v>
      </c>
    </row>
    <row r="49" spans="2:14" ht="12" customHeight="1" x14ac:dyDescent="0.2">
      <c r="B49" s="22"/>
      <c r="C49" s="23" t="s">
        <v>40</v>
      </c>
      <c r="D49" s="9"/>
      <c r="E49" s="9"/>
      <c r="F49" s="9"/>
      <c r="G49" s="9"/>
      <c r="H49" s="8"/>
      <c r="I49" s="14"/>
      <c r="J49" s="14"/>
      <c r="K49" s="14"/>
      <c r="L49" s="14"/>
      <c r="M49" s="14"/>
      <c r="N49" s="14"/>
    </row>
    <row r="50" spans="2:14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5434</v>
      </c>
      <c r="L50" s="10">
        <f>SUM('P&amp;L(q)'!$T50:W50)</f>
        <v>2961.0000000000005</v>
      </c>
      <c r="M50" s="10">
        <f>SUM('P&amp;L(q)'!$X50:AA50)</f>
        <v>2402</v>
      </c>
      <c r="N50" s="10">
        <f>SUM('P&amp;L(q)'!$AB50:AE50)</f>
        <v>2839</v>
      </c>
    </row>
    <row r="51" spans="2:14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  <c r="L51" s="10">
        <f>SUM('P&amp;L(q)'!$T51:W51)</f>
        <v>0</v>
      </c>
      <c r="M51" s="10">
        <f>SUM('P&amp;L(q)'!$X51:AA51)</f>
        <v>0</v>
      </c>
      <c r="N51" s="10">
        <f>SUM('P&amp;L(q)'!$AB51:AE51)</f>
        <v>0</v>
      </c>
    </row>
    <row r="52" spans="2:14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  <c r="L52" s="10">
        <f>SUM('P&amp;L(q)'!$T52:W52)</f>
        <v>2745.0000000000005</v>
      </c>
      <c r="M52" s="10">
        <f>SUM('P&amp;L(q)'!$X52:AA52)</f>
        <v>1132</v>
      </c>
      <c r="N52" s="10">
        <f>SUM('P&amp;L(q)'!$AB52:AE52)</f>
        <v>3301</v>
      </c>
    </row>
    <row r="53" spans="2:14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  <c r="L53" s="10">
        <f>SUM('P&amp;L(q)'!$T53:W53)</f>
        <v>0</v>
      </c>
      <c r="M53" s="10">
        <f>SUM('P&amp;L(q)'!$X53:AA53)</f>
        <v>0</v>
      </c>
      <c r="N53" s="10">
        <f>SUM('P&amp;L(q)'!$AB53:AE53)</f>
        <v>0</v>
      </c>
    </row>
    <row r="54" spans="2:14" ht="12" customHeight="1" x14ac:dyDescent="0.2">
      <c r="B54" s="18"/>
      <c r="C54" s="19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  <c r="L54" s="7">
        <f>SUM('P&amp;L(q)'!$T54:W54)</f>
        <v>0</v>
      </c>
      <c r="M54" s="7">
        <f>SUM('P&amp;L(q)'!$X54:AA54)</f>
        <v>0</v>
      </c>
      <c r="N54" s="10">
        <f>SUM('P&amp;L(q)'!$AB54:AE54)</f>
        <v>0</v>
      </c>
    </row>
    <row r="55" spans="2:14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17</v>
      </c>
      <c r="L55" s="10">
        <f>SUM('P&amp;L(q)'!$T55:W55)</f>
        <v>167</v>
      </c>
      <c r="M55" s="10">
        <f>SUM('P&amp;L(q)'!$X55:AA55)</f>
        <v>1233</v>
      </c>
      <c r="N55" s="10">
        <f>SUM('P&amp;L(q)'!$AB55:AE55)</f>
        <v>-253</v>
      </c>
    </row>
    <row r="56" spans="2:14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  <c r="L56" s="10">
        <f>SUM('P&amp;L(q)'!$T56:W56)</f>
        <v>0</v>
      </c>
      <c r="M56" s="10">
        <f>SUM('P&amp;L(q)'!$X56:AA56)</f>
        <v>0</v>
      </c>
      <c r="N56" s="10">
        <f>SUM('P&amp;L(q)'!$AB56:AE56)</f>
        <v>0</v>
      </c>
    </row>
    <row r="57" spans="2:14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</row>
    <row r="58" spans="2:14" ht="12" customHeight="1" x14ac:dyDescent="0.2">
      <c r="B58" s="179" t="s">
        <v>19</v>
      </c>
      <c r="C58" s="179"/>
      <c r="D58" s="44"/>
      <c r="E58" s="44"/>
      <c r="F58" s="44"/>
      <c r="G58" s="44"/>
      <c r="H58" s="8"/>
      <c r="I58" s="44">
        <f t="shared" ref="I58:K58" si="27">I37+I48</f>
        <v>68739</v>
      </c>
      <c r="J58" s="44">
        <f t="shared" si="27"/>
        <v>58776</v>
      </c>
      <c r="K58" s="44">
        <f t="shared" si="27"/>
        <v>59593</v>
      </c>
      <c r="L58" s="44">
        <f t="shared" ref="L58:M58" si="28">L37+L48</f>
        <v>69209</v>
      </c>
      <c r="M58" s="44">
        <f t="shared" si="28"/>
        <v>11972</v>
      </c>
      <c r="N58" s="44">
        <f t="shared" ref="N58" si="29">N37+N48</f>
        <v>14391</v>
      </c>
    </row>
    <row r="59" spans="2:14" ht="12" customHeight="1" x14ac:dyDescent="0.2">
      <c r="B59" s="179" t="s">
        <v>20</v>
      </c>
      <c r="C59" s="179"/>
      <c r="D59" s="44"/>
      <c r="E59" s="44"/>
      <c r="F59" s="44"/>
      <c r="G59" s="44"/>
      <c r="H59" s="8"/>
      <c r="I59" s="44">
        <f t="shared" ref="I59:K59" si="30">SUM(I60:I61)</f>
        <v>70405</v>
      </c>
      <c r="J59" s="44">
        <f t="shared" si="30"/>
        <v>55287</v>
      </c>
      <c r="K59" s="44">
        <f t="shared" si="30"/>
        <v>62237</v>
      </c>
      <c r="L59" s="44">
        <f t="shared" ref="L59:M59" si="31">SUM(L60:L61)</f>
        <v>63336</v>
      </c>
      <c r="M59" s="44">
        <f t="shared" si="31"/>
        <v>7205</v>
      </c>
      <c r="N59" s="44">
        <f t="shared" ref="N59" si="32">SUM(N60:N61)</f>
        <v>8504</v>
      </c>
    </row>
    <row r="60" spans="2:14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60234</v>
      </c>
      <c r="L60" s="10">
        <f>SUM('P&amp;L(q)'!$T60:W60)</f>
        <v>62201</v>
      </c>
      <c r="M60" s="10">
        <f>SUM('P&amp;L(q)'!$X60:AA60)</f>
        <v>6616</v>
      </c>
      <c r="N60" s="10">
        <f>SUM('P&amp;L(q)'!$AB60:AE60)</f>
        <v>8138</v>
      </c>
    </row>
    <row r="61" spans="2:14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2003</v>
      </c>
      <c r="L61" s="10">
        <f>SUM('P&amp;L(q)'!$T61:W61)</f>
        <v>1135</v>
      </c>
      <c r="M61" s="10">
        <f>SUM('P&amp;L(q)'!$X61:AA61)</f>
        <v>589</v>
      </c>
      <c r="N61" s="10">
        <f>SUM('P&amp;L(q)'!$AB61:AE61)</f>
        <v>366</v>
      </c>
    </row>
    <row r="62" spans="2:14" ht="12" customHeight="1" x14ac:dyDescent="0.2">
      <c r="B62" s="179" t="s">
        <v>21</v>
      </c>
      <c r="C62" s="179"/>
      <c r="D62" s="44"/>
      <c r="E62" s="44"/>
      <c r="F62" s="44"/>
      <c r="G62" s="44"/>
      <c r="H62" s="8"/>
      <c r="I62" s="44">
        <f t="shared" ref="I62:L62" si="33">SUM(I63:I64)</f>
        <v>68739</v>
      </c>
      <c r="J62" s="44">
        <f t="shared" si="33"/>
        <v>58776</v>
      </c>
      <c r="K62" s="44">
        <f t="shared" si="33"/>
        <v>59593</v>
      </c>
      <c r="L62" s="44">
        <f t="shared" si="33"/>
        <v>69209</v>
      </c>
      <c r="M62" s="44">
        <f t="shared" ref="M62:N62" si="34">SUM(M63:M64)</f>
        <v>11972</v>
      </c>
      <c r="N62" s="44">
        <f t="shared" si="34"/>
        <v>14391</v>
      </c>
    </row>
    <row r="63" spans="2:14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57590</v>
      </c>
      <c r="L63" s="10">
        <f>SUM('P&amp;L(q)'!$T63:W63)</f>
        <v>68074</v>
      </c>
      <c r="M63" s="10">
        <f>SUM('P&amp;L(q)'!$X63:AA63)</f>
        <v>11383</v>
      </c>
      <c r="N63" s="10">
        <f>SUM('P&amp;L(q)'!$AB63:AE63)</f>
        <v>14025</v>
      </c>
    </row>
    <row r="64" spans="2:14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2003</v>
      </c>
      <c r="L64" s="10">
        <f>SUM('P&amp;L(q)'!$T64:W64)</f>
        <v>1135</v>
      </c>
      <c r="M64" s="10">
        <f>SUM('P&amp;L(q)'!$X64:AA64)</f>
        <v>589</v>
      </c>
      <c r="N64" s="10">
        <f>SUM('P&amp;L(q)'!$AB64:AE64)</f>
        <v>366</v>
      </c>
    </row>
    <row r="65" spans="2:28" ht="12" customHeight="1" x14ac:dyDescent="0.2">
      <c r="B65" s="1"/>
      <c r="C65" s="2"/>
      <c r="H65" s="8"/>
    </row>
    <row r="66" spans="2:28" ht="12" customHeight="1" x14ac:dyDescent="0.2">
      <c r="B66" s="1"/>
      <c r="C66" s="2"/>
      <c r="H66" s="8"/>
    </row>
    <row r="67" spans="2:28" ht="12" customHeight="1" x14ac:dyDescent="0.2">
      <c r="C67" s="3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</row>
    <row r="71" spans="2:28" ht="12" customHeight="1" x14ac:dyDescent="0.2">
      <c r="C71" s="3"/>
    </row>
    <row r="74" spans="2:28" ht="12" hidden="1" customHeight="1" outlineLevel="1" x14ac:dyDescent="0.2">
      <c r="C74" s="16" t="s">
        <v>269</v>
      </c>
    </row>
    <row r="75" spans="2:28" s="106" customFormat="1" ht="12" hidden="1" customHeight="1" outlineLevel="1" x14ac:dyDescent="0.2">
      <c r="C75" s="2" t="s">
        <v>264</v>
      </c>
      <c r="R75" s="160"/>
      <c r="S75" s="157"/>
      <c r="T75" s="155"/>
      <c r="U75" s="157"/>
      <c r="V75" s="157"/>
      <c r="W75" s="157"/>
      <c r="X75" s="3"/>
      <c r="Y75" s="3"/>
      <c r="Z75" s="3"/>
      <c r="AA75" s="3"/>
      <c r="AB75" s="3"/>
    </row>
    <row r="76" spans="2:28" ht="12" hidden="1" customHeight="1" outlineLevel="1" x14ac:dyDescent="0.2"/>
    <row r="77" spans="2:28" ht="12" hidden="1" customHeight="1" outlineLevel="1" x14ac:dyDescent="0.2">
      <c r="C77" s="16" t="s">
        <v>270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  <c r="L77" s="3">
        <f>'P&amp;L(q)'!W74</f>
        <v>29178619.232876718</v>
      </c>
      <c r="M77" s="3">
        <f>'P&amp;L(q)'!AA74</f>
        <v>29070559.39178082</v>
      </c>
      <c r="N77" s="3">
        <f>'P&amp;L(q)'!AE74</f>
        <v>29047073</v>
      </c>
    </row>
    <row r="78" spans="2:28" ht="12" customHeight="1" collapsed="1" x14ac:dyDescent="0.2"/>
  </sheetData>
  <mergeCells count="25">
    <mergeCell ref="B36:C36"/>
    <mergeCell ref="B20:C20"/>
    <mergeCell ref="B23:C23"/>
    <mergeCell ref="B19:C19"/>
    <mergeCell ref="B7:C8"/>
    <mergeCell ref="B9:C9"/>
    <mergeCell ref="B10:C10"/>
    <mergeCell ref="B13:C13"/>
    <mergeCell ref="B16:C16"/>
    <mergeCell ref="I7:N7"/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S97"/>
  <sheetViews>
    <sheetView showGridLines="0" zoomScaleNormal="100" zoomScaleSheetLayoutView="100" workbookViewId="0">
      <pane xSplit="3" ySplit="9" topLeftCell="X10" activePane="bottomRight" state="frozen"/>
      <selection pane="topRight"/>
      <selection pane="bottomLeft"/>
      <selection pane="bottomRight" activeCell="AK21" sqref="AK21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34" width="9.28515625" style="29" customWidth="1"/>
    <col min="35" max="35" width="7.85546875" style="146" customWidth="1"/>
    <col min="36" max="36" width="21.42578125" style="146" hidden="1" customWidth="1"/>
    <col min="37" max="37" width="8.85546875" style="146" customWidth="1"/>
    <col min="38" max="38" width="9.140625" style="29" customWidth="1"/>
    <col min="39" max="39" width="9.140625" style="29"/>
    <col min="40" max="40" width="31.85546875" style="29" customWidth="1"/>
    <col min="41" max="268" width="9.140625" style="29"/>
    <col min="269" max="269" width="2.5703125" style="29" customWidth="1"/>
    <col min="270" max="270" width="60.7109375" style="29" customWidth="1"/>
    <col min="271" max="271" width="10.7109375" style="29" customWidth="1"/>
    <col min="272" max="273" width="15.7109375" style="29" customWidth="1"/>
    <col min="274" max="274" width="9.28515625" style="29" bestFit="1" customWidth="1"/>
    <col min="275" max="285" width="14.7109375" style="29" customWidth="1"/>
    <col min="286" max="524" width="9.140625" style="29"/>
    <col min="525" max="525" width="2.5703125" style="29" customWidth="1"/>
    <col min="526" max="526" width="60.7109375" style="29" customWidth="1"/>
    <col min="527" max="527" width="10.7109375" style="29" customWidth="1"/>
    <col min="528" max="529" width="15.7109375" style="29" customWidth="1"/>
    <col min="530" max="530" width="9.28515625" style="29" bestFit="1" customWidth="1"/>
    <col min="531" max="541" width="14.7109375" style="29" customWidth="1"/>
    <col min="542" max="780" width="9.140625" style="29"/>
    <col min="781" max="781" width="2.5703125" style="29" customWidth="1"/>
    <col min="782" max="782" width="60.7109375" style="29" customWidth="1"/>
    <col min="783" max="783" width="10.7109375" style="29" customWidth="1"/>
    <col min="784" max="785" width="15.7109375" style="29" customWidth="1"/>
    <col min="786" max="786" width="9.28515625" style="29" bestFit="1" customWidth="1"/>
    <col min="787" max="797" width="14.7109375" style="29" customWidth="1"/>
    <col min="798" max="1036" width="9.140625" style="29"/>
    <col min="1037" max="1037" width="2.5703125" style="29" customWidth="1"/>
    <col min="1038" max="1038" width="60.7109375" style="29" customWidth="1"/>
    <col min="1039" max="1039" width="10.7109375" style="29" customWidth="1"/>
    <col min="1040" max="1041" width="15.7109375" style="29" customWidth="1"/>
    <col min="1042" max="1042" width="9.28515625" style="29" bestFit="1" customWidth="1"/>
    <col min="1043" max="1053" width="14.7109375" style="29" customWidth="1"/>
    <col min="1054" max="1292" width="9.140625" style="29"/>
    <col min="1293" max="1293" width="2.5703125" style="29" customWidth="1"/>
    <col min="1294" max="1294" width="60.7109375" style="29" customWidth="1"/>
    <col min="1295" max="1295" width="10.7109375" style="29" customWidth="1"/>
    <col min="1296" max="1297" width="15.7109375" style="29" customWidth="1"/>
    <col min="1298" max="1298" width="9.28515625" style="29" bestFit="1" customWidth="1"/>
    <col min="1299" max="1309" width="14.7109375" style="29" customWidth="1"/>
    <col min="1310" max="1548" width="9.140625" style="29"/>
    <col min="1549" max="1549" width="2.5703125" style="29" customWidth="1"/>
    <col min="1550" max="1550" width="60.7109375" style="29" customWidth="1"/>
    <col min="1551" max="1551" width="10.7109375" style="29" customWidth="1"/>
    <col min="1552" max="1553" width="15.7109375" style="29" customWidth="1"/>
    <col min="1554" max="1554" width="9.28515625" style="29" bestFit="1" customWidth="1"/>
    <col min="1555" max="1565" width="14.7109375" style="29" customWidth="1"/>
    <col min="1566" max="1804" width="9.140625" style="29"/>
    <col min="1805" max="1805" width="2.5703125" style="29" customWidth="1"/>
    <col min="1806" max="1806" width="60.7109375" style="29" customWidth="1"/>
    <col min="1807" max="1807" width="10.7109375" style="29" customWidth="1"/>
    <col min="1808" max="1809" width="15.7109375" style="29" customWidth="1"/>
    <col min="1810" max="1810" width="9.28515625" style="29" bestFit="1" customWidth="1"/>
    <col min="1811" max="1821" width="14.7109375" style="29" customWidth="1"/>
    <col min="1822" max="2060" width="9.140625" style="29"/>
    <col min="2061" max="2061" width="2.5703125" style="29" customWidth="1"/>
    <col min="2062" max="2062" width="60.7109375" style="29" customWidth="1"/>
    <col min="2063" max="2063" width="10.7109375" style="29" customWidth="1"/>
    <col min="2064" max="2065" width="15.7109375" style="29" customWidth="1"/>
    <col min="2066" max="2066" width="9.28515625" style="29" bestFit="1" customWidth="1"/>
    <col min="2067" max="2077" width="14.7109375" style="29" customWidth="1"/>
    <col min="2078" max="2316" width="9.140625" style="29"/>
    <col min="2317" max="2317" width="2.5703125" style="29" customWidth="1"/>
    <col min="2318" max="2318" width="60.7109375" style="29" customWidth="1"/>
    <col min="2319" max="2319" width="10.7109375" style="29" customWidth="1"/>
    <col min="2320" max="2321" width="15.7109375" style="29" customWidth="1"/>
    <col min="2322" max="2322" width="9.28515625" style="29" bestFit="1" customWidth="1"/>
    <col min="2323" max="2333" width="14.7109375" style="29" customWidth="1"/>
    <col min="2334" max="2572" width="9.140625" style="29"/>
    <col min="2573" max="2573" width="2.5703125" style="29" customWidth="1"/>
    <col min="2574" max="2574" width="60.7109375" style="29" customWidth="1"/>
    <col min="2575" max="2575" width="10.7109375" style="29" customWidth="1"/>
    <col min="2576" max="2577" width="15.7109375" style="29" customWidth="1"/>
    <col min="2578" max="2578" width="9.28515625" style="29" bestFit="1" customWidth="1"/>
    <col min="2579" max="2589" width="14.7109375" style="29" customWidth="1"/>
    <col min="2590" max="2828" width="9.140625" style="29"/>
    <col min="2829" max="2829" width="2.5703125" style="29" customWidth="1"/>
    <col min="2830" max="2830" width="60.7109375" style="29" customWidth="1"/>
    <col min="2831" max="2831" width="10.7109375" style="29" customWidth="1"/>
    <col min="2832" max="2833" width="15.7109375" style="29" customWidth="1"/>
    <col min="2834" max="2834" width="9.28515625" style="29" bestFit="1" customWidth="1"/>
    <col min="2835" max="2845" width="14.7109375" style="29" customWidth="1"/>
    <col min="2846" max="3084" width="9.140625" style="29"/>
    <col min="3085" max="3085" width="2.5703125" style="29" customWidth="1"/>
    <col min="3086" max="3086" width="60.7109375" style="29" customWidth="1"/>
    <col min="3087" max="3087" width="10.7109375" style="29" customWidth="1"/>
    <col min="3088" max="3089" width="15.7109375" style="29" customWidth="1"/>
    <col min="3090" max="3090" width="9.28515625" style="29" bestFit="1" customWidth="1"/>
    <col min="3091" max="3101" width="14.7109375" style="29" customWidth="1"/>
    <col min="3102" max="3340" width="9.140625" style="29"/>
    <col min="3341" max="3341" width="2.5703125" style="29" customWidth="1"/>
    <col min="3342" max="3342" width="60.7109375" style="29" customWidth="1"/>
    <col min="3343" max="3343" width="10.7109375" style="29" customWidth="1"/>
    <col min="3344" max="3345" width="15.7109375" style="29" customWidth="1"/>
    <col min="3346" max="3346" width="9.28515625" style="29" bestFit="1" customWidth="1"/>
    <col min="3347" max="3357" width="14.7109375" style="29" customWidth="1"/>
    <col min="3358" max="3596" width="9.140625" style="29"/>
    <col min="3597" max="3597" width="2.5703125" style="29" customWidth="1"/>
    <col min="3598" max="3598" width="60.7109375" style="29" customWidth="1"/>
    <col min="3599" max="3599" width="10.7109375" style="29" customWidth="1"/>
    <col min="3600" max="3601" width="15.7109375" style="29" customWidth="1"/>
    <col min="3602" max="3602" width="9.28515625" style="29" bestFit="1" customWidth="1"/>
    <col min="3603" max="3613" width="14.7109375" style="29" customWidth="1"/>
    <col min="3614" max="3852" width="9.140625" style="29"/>
    <col min="3853" max="3853" width="2.5703125" style="29" customWidth="1"/>
    <col min="3854" max="3854" width="60.7109375" style="29" customWidth="1"/>
    <col min="3855" max="3855" width="10.7109375" style="29" customWidth="1"/>
    <col min="3856" max="3857" width="15.7109375" style="29" customWidth="1"/>
    <col min="3858" max="3858" width="9.28515625" style="29" bestFit="1" customWidth="1"/>
    <col min="3859" max="3869" width="14.7109375" style="29" customWidth="1"/>
    <col min="3870" max="4108" width="9.140625" style="29"/>
    <col min="4109" max="4109" width="2.5703125" style="29" customWidth="1"/>
    <col min="4110" max="4110" width="60.7109375" style="29" customWidth="1"/>
    <col min="4111" max="4111" width="10.7109375" style="29" customWidth="1"/>
    <col min="4112" max="4113" width="15.7109375" style="29" customWidth="1"/>
    <col min="4114" max="4114" width="9.28515625" style="29" bestFit="1" customWidth="1"/>
    <col min="4115" max="4125" width="14.7109375" style="29" customWidth="1"/>
    <col min="4126" max="4364" width="9.140625" style="29"/>
    <col min="4365" max="4365" width="2.5703125" style="29" customWidth="1"/>
    <col min="4366" max="4366" width="60.7109375" style="29" customWidth="1"/>
    <col min="4367" max="4367" width="10.7109375" style="29" customWidth="1"/>
    <col min="4368" max="4369" width="15.7109375" style="29" customWidth="1"/>
    <col min="4370" max="4370" width="9.28515625" style="29" bestFit="1" customWidth="1"/>
    <col min="4371" max="4381" width="14.7109375" style="29" customWidth="1"/>
    <col min="4382" max="4620" width="9.140625" style="29"/>
    <col min="4621" max="4621" width="2.5703125" style="29" customWidth="1"/>
    <col min="4622" max="4622" width="60.7109375" style="29" customWidth="1"/>
    <col min="4623" max="4623" width="10.7109375" style="29" customWidth="1"/>
    <col min="4624" max="4625" width="15.7109375" style="29" customWidth="1"/>
    <col min="4626" max="4626" width="9.28515625" style="29" bestFit="1" customWidth="1"/>
    <col min="4627" max="4637" width="14.7109375" style="29" customWidth="1"/>
    <col min="4638" max="4876" width="9.140625" style="29"/>
    <col min="4877" max="4877" width="2.5703125" style="29" customWidth="1"/>
    <col min="4878" max="4878" width="60.7109375" style="29" customWidth="1"/>
    <col min="4879" max="4879" width="10.7109375" style="29" customWidth="1"/>
    <col min="4880" max="4881" width="15.7109375" style="29" customWidth="1"/>
    <col min="4882" max="4882" width="9.28515625" style="29" bestFit="1" customWidth="1"/>
    <col min="4883" max="4893" width="14.7109375" style="29" customWidth="1"/>
    <col min="4894" max="5132" width="9.140625" style="29"/>
    <col min="5133" max="5133" width="2.5703125" style="29" customWidth="1"/>
    <col min="5134" max="5134" width="60.7109375" style="29" customWidth="1"/>
    <col min="5135" max="5135" width="10.7109375" style="29" customWidth="1"/>
    <col min="5136" max="5137" width="15.7109375" style="29" customWidth="1"/>
    <col min="5138" max="5138" width="9.28515625" style="29" bestFit="1" customWidth="1"/>
    <col min="5139" max="5149" width="14.7109375" style="29" customWidth="1"/>
    <col min="5150" max="5388" width="9.140625" style="29"/>
    <col min="5389" max="5389" width="2.5703125" style="29" customWidth="1"/>
    <col min="5390" max="5390" width="60.7109375" style="29" customWidth="1"/>
    <col min="5391" max="5391" width="10.7109375" style="29" customWidth="1"/>
    <col min="5392" max="5393" width="15.7109375" style="29" customWidth="1"/>
    <col min="5394" max="5394" width="9.28515625" style="29" bestFit="1" customWidth="1"/>
    <col min="5395" max="5405" width="14.7109375" style="29" customWidth="1"/>
    <col min="5406" max="5644" width="9.140625" style="29"/>
    <col min="5645" max="5645" width="2.5703125" style="29" customWidth="1"/>
    <col min="5646" max="5646" width="60.7109375" style="29" customWidth="1"/>
    <col min="5647" max="5647" width="10.7109375" style="29" customWidth="1"/>
    <col min="5648" max="5649" width="15.7109375" style="29" customWidth="1"/>
    <col min="5650" max="5650" width="9.28515625" style="29" bestFit="1" customWidth="1"/>
    <col min="5651" max="5661" width="14.7109375" style="29" customWidth="1"/>
    <col min="5662" max="5900" width="9.140625" style="29"/>
    <col min="5901" max="5901" width="2.5703125" style="29" customWidth="1"/>
    <col min="5902" max="5902" width="60.7109375" style="29" customWidth="1"/>
    <col min="5903" max="5903" width="10.7109375" style="29" customWidth="1"/>
    <col min="5904" max="5905" width="15.7109375" style="29" customWidth="1"/>
    <col min="5906" max="5906" width="9.28515625" style="29" bestFit="1" customWidth="1"/>
    <col min="5907" max="5917" width="14.7109375" style="29" customWidth="1"/>
    <col min="5918" max="6156" width="9.140625" style="29"/>
    <col min="6157" max="6157" width="2.5703125" style="29" customWidth="1"/>
    <col min="6158" max="6158" width="60.7109375" style="29" customWidth="1"/>
    <col min="6159" max="6159" width="10.7109375" style="29" customWidth="1"/>
    <col min="6160" max="6161" width="15.7109375" style="29" customWidth="1"/>
    <col min="6162" max="6162" width="9.28515625" style="29" bestFit="1" customWidth="1"/>
    <col min="6163" max="6173" width="14.7109375" style="29" customWidth="1"/>
    <col min="6174" max="6412" width="9.140625" style="29"/>
    <col min="6413" max="6413" width="2.5703125" style="29" customWidth="1"/>
    <col min="6414" max="6414" width="60.7109375" style="29" customWidth="1"/>
    <col min="6415" max="6415" width="10.7109375" style="29" customWidth="1"/>
    <col min="6416" max="6417" width="15.7109375" style="29" customWidth="1"/>
    <col min="6418" max="6418" width="9.28515625" style="29" bestFit="1" customWidth="1"/>
    <col min="6419" max="6429" width="14.7109375" style="29" customWidth="1"/>
    <col min="6430" max="6668" width="9.140625" style="29"/>
    <col min="6669" max="6669" width="2.5703125" style="29" customWidth="1"/>
    <col min="6670" max="6670" width="60.7109375" style="29" customWidth="1"/>
    <col min="6671" max="6671" width="10.7109375" style="29" customWidth="1"/>
    <col min="6672" max="6673" width="15.7109375" style="29" customWidth="1"/>
    <col min="6674" max="6674" width="9.28515625" style="29" bestFit="1" customWidth="1"/>
    <col min="6675" max="6685" width="14.7109375" style="29" customWidth="1"/>
    <col min="6686" max="6924" width="9.140625" style="29"/>
    <col min="6925" max="6925" width="2.5703125" style="29" customWidth="1"/>
    <col min="6926" max="6926" width="60.7109375" style="29" customWidth="1"/>
    <col min="6927" max="6927" width="10.7109375" style="29" customWidth="1"/>
    <col min="6928" max="6929" width="15.7109375" style="29" customWidth="1"/>
    <col min="6930" max="6930" width="9.28515625" style="29" bestFit="1" customWidth="1"/>
    <col min="6931" max="6941" width="14.7109375" style="29" customWidth="1"/>
    <col min="6942" max="7180" width="9.140625" style="29"/>
    <col min="7181" max="7181" width="2.5703125" style="29" customWidth="1"/>
    <col min="7182" max="7182" width="60.7109375" style="29" customWidth="1"/>
    <col min="7183" max="7183" width="10.7109375" style="29" customWidth="1"/>
    <col min="7184" max="7185" width="15.7109375" style="29" customWidth="1"/>
    <col min="7186" max="7186" width="9.28515625" style="29" bestFit="1" customWidth="1"/>
    <col min="7187" max="7197" width="14.7109375" style="29" customWidth="1"/>
    <col min="7198" max="7436" width="9.140625" style="29"/>
    <col min="7437" max="7437" width="2.5703125" style="29" customWidth="1"/>
    <col min="7438" max="7438" width="60.7109375" style="29" customWidth="1"/>
    <col min="7439" max="7439" width="10.7109375" style="29" customWidth="1"/>
    <col min="7440" max="7441" width="15.7109375" style="29" customWidth="1"/>
    <col min="7442" max="7442" width="9.28515625" style="29" bestFit="1" customWidth="1"/>
    <col min="7443" max="7453" width="14.7109375" style="29" customWidth="1"/>
    <col min="7454" max="7692" width="9.140625" style="29"/>
    <col min="7693" max="7693" width="2.5703125" style="29" customWidth="1"/>
    <col min="7694" max="7694" width="60.7109375" style="29" customWidth="1"/>
    <col min="7695" max="7695" width="10.7109375" style="29" customWidth="1"/>
    <col min="7696" max="7697" width="15.7109375" style="29" customWidth="1"/>
    <col min="7698" max="7698" width="9.28515625" style="29" bestFit="1" customWidth="1"/>
    <col min="7699" max="7709" width="14.7109375" style="29" customWidth="1"/>
    <col min="7710" max="7948" width="9.140625" style="29"/>
    <col min="7949" max="7949" width="2.5703125" style="29" customWidth="1"/>
    <col min="7950" max="7950" width="60.7109375" style="29" customWidth="1"/>
    <col min="7951" max="7951" width="10.7109375" style="29" customWidth="1"/>
    <col min="7952" max="7953" width="15.7109375" style="29" customWidth="1"/>
    <col min="7954" max="7954" width="9.28515625" style="29" bestFit="1" customWidth="1"/>
    <col min="7955" max="7965" width="14.7109375" style="29" customWidth="1"/>
    <col min="7966" max="8204" width="9.140625" style="29"/>
    <col min="8205" max="8205" width="2.5703125" style="29" customWidth="1"/>
    <col min="8206" max="8206" width="60.7109375" style="29" customWidth="1"/>
    <col min="8207" max="8207" width="10.7109375" style="29" customWidth="1"/>
    <col min="8208" max="8209" width="15.7109375" style="29" customWidth="1"/>
    <col min="8210" max="8210" width="9.28515625" style="29" bestFit="1" customWidth="1"/>
    <col min="8211" max="8221" width="14.7109375" style="29" customWidth="1"/>
    <col min="8222" max="8460" width="9.140625" style="29"/>
    <col min="8461" max="8461" width="2.5703125" style="29" customWidth="1"/>
    <col min="8462" max="8462" width="60.7109375" style="29" customWidth="1"/>
    <col min="8463" max="8463" width="10.7109375" style="29" customWidth="1"/>
    <col min="8464" max="8465" width="15.7109375" style="29" customWidth="1"/>
    <col min="8466" max="8466" width="9.28515625" style="29" bestFit="1" customWidth="1"/>
    <col min="8467" max="8477" width="14.7109375" style="29" customWidth="1"/>
    <col min="8478" max="8716" width="9.140625" style="29"/>
    <col min="8717" max="8717" width="2.5703125" style="29" customWidth="1"/>
    <col min="8718" max="8718" width="60.7109375" style="29" customWidth="1"/>
    <col min="8719" max="8719" width="10.7109375" style="29" customWidth="1"/>
    <col min="8720" max="8721" width="15.7109375" style="29" customWidth="1"/>
    <col min="8722" max="8722" width="9.28515625" style="29" bestFit="1" customWidth="1"/>
    <col min="8723" max="8733" width="14.7109375" style="29" customWidth="1"/>
    <col min="8734" max="8972" width="9.140625" style="29"/>
    <col min="8973" max="8973" width="2.5703125" style="29" customWidth="1"/>
    <col min="8974" max="8974" width="60.7109375" style="29" customWidth="1"/>
    <col min="8975" max="8975" width="10.7109375" style="29" customWidth="1"/>
    <col min="8976" max="8977" width="15.7109375" style="29" customWidth="1"/>
    <col min="8978" max="8978" width="9.28515625" style="29" bestFit="1" customWidth="1"/>
    <col min="8979" max="8989" width="14.7109375" style="29" customWidth="1"/>
    <col min="8990" max="9228" width="9.140625" style="29"/>
    <col min="9229" max="9229" width="2.5703125" style="29" customWidth="1"/>
    <col min="9230" max="9230" width="60.7109375" style="29" customWidth="1"/>
    <col min="9231" max="9231" width="10.7109375" style="29" customWidth="1"/>
    <col min="9232" max="9233" width="15.7109375" style="29" customWidth="1"/>
    <col min="9234" max="9234" width="9.28515625" style="29" bestFit="1" customWidth="1"/>
    <col min="9235" max="9245" width="14.7109375" style="29" customWidth="1"/>
    <col min="9246" max="9484" width="9.140625" style="29"/>
    <col min="9485" max="9485" width="2.5703125" style="29" customWidth="1"/>
    <col min="9486" max="9486" width="60.7109375" style="29" customWidth="1"/>
    <col min="9487" max="9487" width="10.7109375" style="29" customWidth="1"/>
    <col min="9488" max="9489" width="15.7109375" style="29" customWidth="1"/>
    <col min="9490" max="9490" width="9.28515625" style="29" bestFit="1" customWidth="1"/>
    <col min="9491" max="9501" width="14.7109375" style="29" customWidth="1"/>
    <col min="9502" max="9740" width="9.140625" style="29"/>
    <col min="9741" max="9741" width="2.5703125" style="29" customWidth="1"/>
    <col min="9742" max="9742" width="60.7109375" style="29" customWidth="1"/>
    <col min="9743" max="9743" width="10.7109375" style="29" customWidth="1"/>
    <col min="9744" max="9745" width="15.7109375" style="29" customWidth="1"/>
    <col min="9746" max="9746" width="9.28515625" style="29" bestFit="1" customWidth="1"/>
    <col min="9747" max="9757" width="14.7109375" style="29" customWidth="1"/>
    <col min="9758" max="9996" width="9.140625" style="29"/>
    <col min="9997" max="9997" width="2.5703125" style="29" customWidth="1"/>
    <col min="9998" max="9998" width="60.7109375" style="29" customWidth="1"/>
    <col min="9999" max="9999" width="10.7109375" style="29" customWidth="1"/>
    <col min="10000" max="10001" width="15.7109375" style="29" customWidth="1"/>
    <col min="10002" max="10002" width="9.28515625" style="29" bestFit="1" customWidth="1"/>
    <col min="10003" max="10013" width="14.7109375" style="29" customWidth="1"/>
    <col min="10014" max="10252" width="9.140625" style="29"/>
    <col min="10253" max="10253" width="2.5703125" style="29" customWidth="1"/>
    <col min="10254" max="10254" width="60.7109375" style="29" customWidth="1"/>
    <col min="10255" max="10255" width="10.7109375" style="29" customWidth="1"/>
    <col min="10256" max="10257" width="15.7109375" style="29" customWidth="1"/>
    <col min="10258" max="10258" width="9.28515625" style="29" bestFit="1" customWidth="1"/>
    <col min="10259" max="10269" width="14.7109375" style="29" customWidth="1"/>
    <col min="10270" max="10508" width="9.140625" style="29"/>
    <col min="10509" max="10509" width="2.5703125" style="29" customWidth="1"/>
    <col min="10510" max="10510" width="60.7109375" style="29" customWidth="1"/>
    <col min="10511" max="10511" width="10.7109375" style="29" customWidth="1"/>
    <col min="10512" max="10513" width="15.7109375" style="29" customWidth="1"/>
    <col min="10514" max="10514" width="9.28515625" style="29" bestFit="1" customWidth="1"/>
    <col min="10515" max="10525" width="14.7109375" style="29" customWidth="1"/>
    <col min="10526" max="10764" width="9.140625" style="29"/>
    <col min="10765" max="10765" width="2.5703125" style="29" customWidth="1"/>
    <col min="10766" max="10766" width="60.7109375" style="29" customWidth="1"/>
    <col min="10767" max="10767" width="10.7109375" style="29" customWidth="1"/>
    <col min="10768" max="10769" width="15.7109375" style="29" customWidth="1"/>
    <col min="10770" max="10770" width="9.28515625" style="29" bestFit="1" customWidth="1"/>
    <col min="10771" max="10781" width="14.7109375" style="29" customWidth="1"/>
    <col min="10782" max="11020" width="9.140625" style="29"/>
    <col min="11021" max="11021" width="2.5703125" style="29" customWidth="1"/>
    <col min="11022" max="11022" width="60.7109375" style="29" customWidth="1"/>
    <col min="11023" max="11023" width="10.7109375" style="29" customWidth="1"/>
    <col min="11024" max="11025" width="15.7109375" style="29" customWidth="1"/>
    <col min="11026" max="11026" width="9.28515625" style="29" bestFit="1" customWidth="1"/>
    <col min="11027" max="11037" width="14.7109375" style="29" customWidth="1"/>
    <col min="11038" max="11276" width="9.140625" style="29"/>
    <col min="11277" max="11277" width="2.5703125" style="29" customWidth="1"/>
    <col min="11278" max="11278" width="60.7109375" style="29" customWidth="1"/>
    <col min="11279" max="11279" width="10.7109375" style="29" customWidth="1"/>
    <col min="11280" max="11281" width="15.7109375" style="29" customWidth="1"/>
    <col min="11282" max="11282" width="9.28515625" style="29" bestFit="1" customWidth="1"/>
    <col min="11283" max="11293" width="14.7109375" style="29" customWidth="1"/>
    <col min="11294" max="11532" width="9.140625" style="29"/>
    <col min="11533" max="11533" width="2.5703125" style="29" customWidth="1"/>
    <col min="11534" max="11534" width="60.7109375" style="29" customWidth="1"/>
    <col min="11535" max="11535" width="10.7109375" style="29" customWidth="1"/>
    <col min="11536" max="11537" width="15.7109375" style="29" customWidth="1"/>
    <col min="11538" max="11538" width="9.28515625" style="29" bestFit="1" customWidth="1"/>
    <col min="11539" max="11549" width="14.7109375" style="29" customWidth="1"/>
    <col min="11550" max="11788" width="9.140625" style="29"/>
    <col min="11789" max="11789" width="2.5703125" style="29" customWidth="1"/>
    <col min="11790" max="11790" width="60.7109375" style="29" customWidth="1"/>
    <col min="11791" max="11791" width="10.7109375" style="29" customWidth="1"/>
    <col min="11792" max="11793" width="15.7109375" style="29" customWidth="1"/>
    <col min="11794" max="11794" width="9.28515625" style="29" bestFit="1" customWidth="1"/>
    <col min="11795" max="11805" width="14.7109375" style="29" customWidth="1"/>
    <col min="11806" max="12044" width="9.140625" style="29"/>
    <col min="12045" max="12045" width="2.5703125" style="29" customWidth="1"/>
    <col min="12046" max="12046" width="60.7109375" style="29" customWidth="1"/>
    <col min="12047" max="12047" width="10.7109375" style="29" customWidth="1"/>
    <col min="12048" max="12049" width="15.7109375" style="29" customWidth="1"/>
    <col min="12050" max="12050" width="9.28515625" style="29" bestFit="1" customWidth="1"/>
    <col min="12051" max="12061" width="14.7109375" style="29" customWidth="1"/>
    <col min="12062" max="12300" width="9.140625" style="29"/>
    <col min="12301" max="12301" width="2.5703125" style="29" customWidth="1"/>
    <col min="12302" max="12302" width="60.7109375" style="29" customWidth="1"/>
    <col min="12303" max="12303" width="10.7109375" style="29" customWidth="1"/>
    <col min="12304" max="12305" width="15.7109375" style="29" customWidth="1"/>
    <col min="12306" max="12306" width="9.28515625" style="29" bestFit="1" customWidth="1"/>
    <col min="12307" max="12317" width="14.7109375" style="29" customWidth="1"/>
    <col min="12318" max="12556" width="9.140625" style="29"/>
    <col min="12557" max="12557" width="2.5703125" style="29" customWidth="1"/>
    <col min="12558" max="12558" width="60.7109375" style="29" customWidth="1"/>
    <col min="12559" max="12559" width="10.7109375" style="29" customWidth="1"/>
    <col min="12560" max="12561" width="15.7109375" style="29" customWidth="1"/>
    <col min="12562" max="12562" width="9.28515625" style="29" bestFit="1" customWidth="1"/>
    <col min="12563" max="12573" width="14.7109375" style="29" customWidth="1"/>
    <col min="12574" max="12812" width="9.140625" style="29"/>
    <col min="12813" max="12813" width="2.5703125" style="29" customWidth="1"/>
    <col min="12814" max="12814" width="60.7109375" style="29" customWidth="1"/>
    <col min="12815" max="12815" width="10.7109375" style="29" customWidth="1"/>
    <col min="12816" max="12817" width="15.7109375" style="29" customWidth="1"/>
    <col min="12818" max="12818" width="9.28515625" style="29" bestFit="1" customWidth="1"/>
    <col min="12819" max="12829" width="14.7109375" style="29" customWidth="1"/>
    <col min="12830" max="13068" width="9.140625" style="29"/>
    <col min="13069" max="13069" width="2.5703125" style="29" customWidth="1"/>
    <col min="13070" max="13070" width="60.7109375" style="29" customWidth="1"/>
    <col min="13071" max="13071" width="10.7109375" style="29" customWidth="1"/>
    <col min="13072" max="13073" width="15.7109375" style="29" customWidth="1"/>
    <col min="13074" max="13074" width="9.28515625" style="29" bestFit="1" customWidth="1"/>
    <col min="13075" max="13085" width="14.7109375" style="29" customWidth="1"/>
    <col min="13086" max="13324" width="9.140625" style="29"/>
    <col min="13325" max="13325" width="2.5703125" style="29" customWidth="1"/>
    <col min="13326" max="13326" width="60.7109375" style="29" customWidth="1"/>
    <col min="13327" max="13327" width="10.7109375" style="29" customWidth="1"/>
    <col min="13328" max="13329" width="15.7109375" style="29" customWidth="1"/>
    <col min="13330" max="13330" width="9.28515625" style="29" bestFit="1" customWidth="1"/>
    <col min="13331" max="13341" width="14.7109375" style="29" customWidth="1"/>
    <col min="13342" max="13580" width="9.140625" style="29"/>
    <col min="13581" max="13581" width="2.5703125" style="29" customWidth="1"/>
    <col min="13582" max="13582" width="60.7109375" style="29" customWidth="1"/>
    <col min="13583" max="13583" width="10.7109375" style="29" customWidth="1"/>
    <col min="13584" max="13585" width="15.7109375" style="29" customWidth="1"/>
    <col min="13586" max="13586" width="9.28515625" style="29" bestFit="1" customWidth="1"/>
    <col min="13587" max="13597" width="14.7109375" style="29" customWidth="1"/>
    <col min="13598" max="13836" width="9.140625" style="29"/>
    <col min="13837" max="13837" width="2.5703125" style="29" customWidth="1"/>
    <col min="13838" max="13838" width="60.7109375" style="29" customWidth="1"/>
    <col min="13839" max="13839" width="10.7109375" style="29" customWidth="1"/>
    <col min="13840" max="13841" width="15.7109375" style="29" customWidth="1"/>
    <col min="13842" max="13842" width="9.28515625" style="29" bestFit="1" customWidth="1"/>
    <col min="13843" max="13853" width="14.7109375" style="29" customWidth="1"/>
    <col min="13854" max="14092" width="9.140625" style="29"/>
    <col min="14093" max="14093" width="2.5703125" style="29" customWidth="1"/>
    <col min="14094" max="14094" width="60.7109375" style="29" customWidth="1"/>
    <col min="14095" max="14095" width="10.7109375" style="29" customWidth="1"/>
    <col min="14096" max="14097" width="15.7109375" style="29" customWidth="1"/>
    <col min="14098" max="14098" width="9.28515625" style="29" bestFit="1" customWidth="1"/>
    <col min="14099" max="14109" width="14.7109375" style="29" customWidth="1"/>
    <col min="14110" max="14348" width="9.140625" style="29"/>
    <col min="14349" max="14349" width="2.5703125" style="29" customWidth="1"/>
    <col min="14350" max="14350" width="60.7109375" style="29" customWidth="1"/>
    <col min="14351" max="14351" width="10.7109375" style="29" customWidth="1"/>
    <col min="14352" max="14353" width="15.7109375" style="29" customWidth="1"/>
    <col min="14354" max="14354" width="9.28515625" style="29" bestFit="1" customWidth="1"/>
    <col min="14355" max="14365" width="14.7109375" style="29" customWidth="1"/>
    <col min="14366" max="14604" width="9.140625" style="29"/>
    <col min="14605" max="14605" width="2.5703125" style="29" customWidth="1"/>
    <col min="14606" max="14606" width="60.7109375" style="29" customWidth="1"/>
    <col min="14607" max="14607" width="10.7109375" style="29" customWidth="1"/>
    <col min="14608" max="14609" width="15.7109375" style="29" customWidth="1"/>
    <col min="14610" max="14610" width="9.28515625" style="29" bestFit="1" customWidth="1"/>
    <col min="14611" max="14621" width="14.7109375" style="29" customWidth="1"/>
    <col min="14622" max="14860" width="9.140625" style="29"/>
    <col min="14861" max="14861" width="2.5703125" style="29" customWidth="1"/>
    <col min="14862" max="14862" width="60.7109375" style="29" customWidth="1"/>
    <col min="14863" max="14863" width="10.7109375" style="29" customWidth="1"/>
    <col min="14864" max="14865" width="15.7109375" style="29" customWidth="1"/>
    <col min="14866" max="14866" width="9.28515625" style="29" bestFit="1" customWidth="1"/>
    <col min="14867" max="14877" width="14.7109375" style="29" customWidth="1"/>
    <col min="14878" max="15116" width="9.140625" style="29"/>
    <col min="15117" max="15117" width="2.5703125" style="29" customWidth="1"/>
    <col min="15118" max="15118" width="60.7109375" style="29" customWidth="1"/>
    <col min="15119" max="15119" width="10.7109375" style="29" customWidth="1"/>
    <col min="15120" max="15121" width="15.7109375" style="29" customWidth="1"/>
    <col min="15122" max="15122" width="9.28515625" style="29" bestFit="1" customWidth="1"/>
    <col min="15123" max="15133" width="14.7109375" style="29" customWidth="1"/>
    <col min="15134" max="15372" width="9.140625" style="29"/>
    <col min="15373" max="15373" width="2.5703125" style="29" customWidth="1"/>
    <col min="15374" max="15374" width="60.7109375" style="29" customWidth="1"/>
    <col min="15375" max="15375" width="10.7109375" style="29" customWidth="1"/>
    <col min="15376" max="15377" width="15.7109375" style="29" customWidth="1"/>
    <col min="15378" max="15378" width="9.28515625" style="29" bestFit="1" customWidth="1"/>
    <col min="15379" max="15389" width="14.7109375" style="29" customWidth="1"/>
    <col min="15390" max="15628" width="9.140625" style="29"/>
    <col min="15629" max="15629" width="2.5703125" style="29" customWidth="1"/>
    <col min="15630" max="15630" width="60.7109375" style="29" customWidth="1"/>
    <col min="15631" max="15631" width="10.7109375" style="29" customWidth="1"/>
    <col min="15632" max="15633" width="15.7109375" style="29" customWidth="1"/>
    <col min="15634" max="15634" width="9.28515625" style="29" bestFit="1" customWidth="1"/>
    <col min="15635" max="15645" width="14.7109375" style="29" customWidth="1"/>
    <col min="15646" max="15884" width="9.140625" style="29"/>
    <col min="15885" max="15885" width="2.5703125" style="29" customWidth="1"/>
    <col min="15886" max="15886" width="60.7109375" style="29" customWidth="1"/>
    <col min="15887" max="15887" width="10.7109375" style="29" customWidth="1"/>
    <col min="15888" max="15889" width="15.7109375" style="29" customWidth="1"/>
    <col min="15890" max="15890" width="9.28515625" style="29" bestFit="1" customWidth="1"/>
    <col min="15891" max="15901" width="14.7109375" style="29" customWidth="1"/>
    <col min="15902" max="16140" width="9.140625" style="29"/>
    <col min="16141" max="16141" width="2.5703125" style="29" customWidth="1"/>
    <col min="16142" max="16142" width="60.7109375" style="29" customWidth="1"/>
    <col min="16143" max="16143" width="10.7109375" style="29" customWidth="1"/>
    <col min="16144" max="16145" width="15.7109375" style="29" customWidth="1"/>
    <col min="16146" max="16146" width="9.28515625" style="29" bestFit="1" customWidth="1"/>
    <col min="16147" max="16157" width="14.7109375" style="29" customWidth="1"/>
    <col min="16158" max="16384" width="9.140625" style="29"/>
  </cols>
  <sheetData>
    <row r="1" spans="2:45" s="1" customFormat="1" ht="12" hidden="1" customHeight="1" x14ac:dyDescent="0.2">
      <c r="C1" s="2"/>
      <c r="AI1" s="144"/>
      <c r="AJ1" s="144"/>
      <c r="AK1" s="144"/>
    </row>
    <row r="2" spans="2:45" s="1" customFormat="1" ht="12" hidden="1" customHeight="1" x14ac:dyDescent="0.2">
      <c r="C2" s="2"/>
      <c r="AI2" s="144"/>
      <c r="AJ2" s="144"/>
      <c r="AK2" s="144"/>
    </row>
    <row r="3" spans="2:45" s="1" customFormat="1" ht="12" hidden="1" customHeight="1" x14ac:dyDescent="0.2">
      <c r="C3" s="2"/>
      <c r="AI3" s="144"/>
      <c r="AJ3" s="144"/>
      <c r="AK3" s="144"/>
    </row>
    <row r="4" spans="2:45" s="1" customFormat="1" ht="12" hidden="1" customHeight="1" x14ac:dyDescent="0.2">
      <c r="C4" s="2"/>
      <c r="AI4" s="144"/>
      <c r="AJ4" s="144"/>
      <c r="AK4" s="144"/>
    </row>
    <row r="5" spans="2:45" s="1" customFormat="1" ht="12" customHeight="1" x14ac:dyDescent="0.2">
      <c r="C5" s="2"/>
      <c r="AI5" s="144"/>
      <c r="AJ5" s="144"/>
      <c r="AK5" s="144"/>
    </row>
    <row r="6" spans="2:45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6"/>
      <c r="AC6" s="97"/>
      <c r="AD6" s="97"/>
      <c r="AE6" s="97"/>
      <c r="AF6" s="97"/>
      <c r="AG6" s="97"/>
      <c r="AH6" s="97"/>
      <c r="AI6" s="145"/>
      <c r="AJ6" s="145"/>
      <c r="AK6" s="145"/>
      <c r="AL6" s="96"/>
      <c r="AM6" s="96"/>
      <c r="AN6" s="96"/>
      <c r="AO6" s="96"/>
      <c r="AQ6" s="96"/>
      <c r="AR6" s="96"/>
      <c r="AS6" s="96"/>
    </row>
    <row r="7" spans="2:45" s="148" customFormat="1" ht="12" customHeight="1" x14ac:dyDescent="0.2">
      <c r="B7" s="202" t="s">
        <v>59</v>
      </c>
      <c r="C7" s="203"/>
      <c r="D7" s="193" t="s">
        <v>268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1"/>
      <c r="AA7" s="172"/>
      <c r="AC7" s="193" t="s">
        <v>268</v>
      </c>
      <c r="AD7" s="194"/>
      <c r="AE7" s="194"/>
      <c r="AF7" s="195"/>
      <c r="AG7" s="171"/>
      <c r="AH7" s="172"/>
      <c r="AI7" s="149"/>
      <c r="AJ7" s="149"/>
      <c r="AK7" s="149"/>
    </row>
    <row r="8" spans="2:45" s="148" customFormat="1" ht="12" customHeight="1" x14ac:dyDescent="0.2">
      <c r="B8" s="204"/>
      <c r="C8" s="205"/>
      <c r="D8" s="196" t="s">
        <v>48</v>
      </c>
      <c r="E8" s="196" t="s">
        <v>123</v>
      </c>
      <c r="F8" s="196" t="s">
        <v>49</v>
      </c>
      <c r="G8" s="196" t="s">
        <v>50</v>
      </c>
      <c r="H8" s="196" t="s">
        <v>46</v>
      </c>
      <c r="I8" s="196" t="s">
        <v>124</v>
      </c>
      <c r="J8" s="196" t="s">
        <v>25</v>
      </c>
      <c r="K8" s="196" t="s">
        <v>47</v>
      </c>
      <c r="L8" s="196" t="s">
        <v>45</v>
      </c>
      <c r="M8" s="196" t="s">
        <v>125</v>
      </c>
      <c r="N8" s="196" t="s">
        <v>24</v>
      </c>
      <c r="O8" s="196" t="s">
        <v>57</v>
      </c>
      <c r="P8" s="196" t="s">
        <v>297</v>
      </c>
      <c r="Q8" s="196" t="s">
        <v>299</v>
      </c>
      <c r="R8" s="196" t="s">
        <v>303</v>
      </c>
      <c r="S8" s="196" t="s">
        <v>308</v>
      </c>
      <c r="T8" s="191" t="s">
        <v>311</v>
      </c>
      <c r="U8" s="191" t="s">
        <v>314</v>
      </c>
      <c r="V8" s="191" t="s">
        <v>317</v>
      </c>
      <c r="W8" s="191" t="s">
        <v>320</v>
      </c>
      <c r="X8" s="191" t="s">
        <v>325</v>
      </c>
      <c r="Y8" s="191" t="s">
        <v>327</v>
      </c>
      <c r="Z8" s="191" t="s">
        <v>330</v>
      </c>
      <c r="AA8" s="191" t="s">
        <v>334</v>
      </c>
      <c r="AC8" s="196" t="s">
        <v>50</v>
      </c>
      <c r="AD8" s="196" t="s">
        <v>47</v>
      </c>
      <c r="AE8" s="196" t="s">
        <v>57</v>
      </c>
      <c r="AF8" s="196" t="str">
        <f>S8</f>
        <v>31.12.2021</v>
      </c>
      <c r="AG8" s="196" t="s">
        <v>320</v>
      </c>
      <c r="AH8" s="191" t="s">
        <v>334</v>
      </c>
      <c r="AI8" s="149"/>
      <c r="AJ8" s="149"/>
      <c r="AK8" s="149"/>
    </row>
    <row r="9" spans="2:45" s="148" customFormat="1" ht="12" customHeight="1" x14ac:dyDescent="0.2">
      <c r="B9" s="206"/>
      <c r="C9" s="207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C9" s="192"/>
      <c r="AD9" s="192"/>
      <c r="AE9" s="192"/>
      <c r="AF9" s="192"/>
      <c r="AG9" s="192"/>
      <c r="AH9" s="192"/>
      <c r="AI9" s="149"/>
      <c r="AJ9" s="149"/>
    </row>
    <row r="10" spans="2:45" ht="12" customHeight="1" x14ac:dyDescent="0.2">
      <c r="B10" s="197" t="s">
        <v>60</v>
      </c>
      <c r="C10" s="197"/>
      <c r="D10" s="39">
        <f t="shared" ref="D10:F10" si="0">SUM(D11:D18,D21,D24,D27:D28)</f>
        <v>460348</v>
      </c>
      <c r="E10" s="39">
        <f t="shared" si="0"/>
        <v>463608</v>
      </c>
      <c r="F10" s="39">
        <f t="shared" si="0"/>
        <v>456055</v>
      </c>
      <c r="G10" s="39">
        <f>SUM(G11:G18,G21,G24,G27:G28)</f>
        <v>459944</v>
      </c>
      <c r="H10" s="39">
        <f t="shared" ref="H10:R10" si="1">SUM(H11:H18,H21,H24,H27:H28)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SUM(L11:L18,L21,L24,L27:L28)</f>
        <v>472456</v>
      </c>
      <c r="M10" s="39">
        <f>SUM(M11:M18,M21,M24,M27:M28)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SUM(S11:S18,S21,S24,S27:S28)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A10" si="3">SUM(W11:W18,W21,W24,W27:W28)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C10" s="39">
        <f>G10</f>
        <v>459944</v>
      </c>
      <c r="AD10" s="39">
        <f>K10</f>
        <v>472363</v>
      </c>
      <c r="AE10" s="39">
        <f>O10</f>
        <v>496611</v>
      </c>
      <c r="AF10" s="39">
        <f t="shared" ref="AF10:AF53" si="4">S10</f>
        <v>532118</v>
      </c>
      <c r="AG10" s="39">
        <f t="shared" ref="AG10:AG41" si="5">W10</f>
        <v>527979</v>
      </c>
      <c r="AH10" s="39">
        <f>AA10</f>
        <v>492647</v>
      </c>
      <c r="AK10" s="149"/>
      <c r="AL10" s="148"/>
    </row>
    <row r="11" spans="2:45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C11" s="33">
        <f t="shared" ref="AC11:AC76" si="6">G11</f>
        <v>91575</v>
      </c>
      <c r="AD11" s="33">
        <f t="shared" ref="AD11:AD76" si="7">K11</f>
        <v>95406</v>
      </c>
      <c r="AE11" s="33">
        <f t="shared" ref="AE11:AE76" si="8">O11</f>
        <v>103038</v>
      </c>
      <c r="AF11" s="33">
        <f t="shared" si="4"/>
        <v>111294</v>
      </c>
      <c r="AG11" s="33">
        <f t="shared" si="5"/>
        <v>105831</v>
      </c>
      <c r="AH11" s="33">
        <f t="shared" ref="AH11:AH74" si="9">AA11</f>
        <v>94114</v>
      </c>
      <c r="AK11" s="149"/>
      <c r="AL11" s="146"/>
    </row>
    <row r="12" spans="2:45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C12" s="33">
        <f t="shared" si="6"/>
        <v>123959</v>
      </c>
      <c r="AD12" s="33">
        <f t="shared" si="7"/>
        <v>123785</v>
      </c>
      <c r="AE12" s="33">
        <f t="shared" si="8"/>
        <v>125546</v>
      </c>
      <c r="AF12" s="33">
        <f t="shared" si="4"/>
        <v>125777</v>
      </c>
      <c r="AG12" s="33">
        <f t="shared" si="5"/>
        <v>122275</v>
      </c>
      <c r="AH12" s="33">
        <f t="shared" si="9"/>
        <v>120672</v>
      </c>
      <c r="AK12" s="149"/>
      <c r="AL12" s="146"/>
    </row>
    <row r="13" spans="2:45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C13" s="33">
        <f t="shared" si="6"/>
        <v>182955</v>
      </c>
      <c r="AD13" s="33">
        <f t="shared" si="7"/>
        <v>170914</v>
      </c>
      <c r="AE13" s="33">
        <f t="shared" si="8"/>
        <v>187895</v>
      </c>
      <c r="AF13" s="33">
        <f t="shared" si="4"/>
        <v>220946</v>
      </c>
      <c r="AG13" s="33">
        <f t="shared" si="5"/>
        <v>212844</v>
      </c>
      <c r="AH13" s="33">
        <f t="shared" si="9"/>
        <v>196811</v>
      </c>
      <c r="AK13" s="149"/>
      <c r="AL13" s="146"/>
    </row>
    <row r="14" spans="2:45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C14" s="33">
        <f t="shared" si="6"/>
        <v>12385</v>
      </c>
      <c r="AD14" s="33">
        <f t="shared" si="7"/>
        <v>34220</v>
      </c>
      <c r="AE14" s="33">
        <f t="shared" si="8"/>
        <v>38587</v>
      </c>
      <c r="AF14" s="33">
        <f t="shared" si="4"/>
        <v>34099</v>
      </c>
      <c r="AG14" s="33">
        <f t="shared" si="5"/>
        <v>46690</v>
      </c>
      <c r="AH14" s="33">
        <f t="shared" si="9"/>
        <v>54800</v>
      </c>
      <c r="AK14" s="149"/>
      <c r="AL14" s="146"/>
    </row>
    <row r="15" spans="2:45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C15" s="33">
        <f t="shared" si="6"/>
        <v>4876</v>
      </c>
      <c r="AD15" s="33">
        <f t="shared" si="7"/>
        <v>3250</v>
      </c>
      <c r="AE15" s="33">
        <f t="shared" si="8"/>
        <v>1625</v>
      </c>
      <c r="AF15" s="33">
        <f t="shared" si="4"/>
        <v>0</v>
      </c>
      <c r="AG15" s="33">
        <f t="shared" si="5"/>
        <v>0</v>
      </c>
      <c r="AH15" s="33">
        <f t="shared" si="9"/>
        <v>0</v>
      </c>
      <c r="AK15" s="149"/>
      <c r="AL15" s="146"/>
    </row>
    <row r="16" spans="2:45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C16" s="33">
        <f t="shared" si="6"/>
        <v>1405</v>
      </c>
      <c r="AD16" s="33">
        <f t="shared" si="7"/>
        <v>1502</v>
      </c>
      <c r="AE16" s="33">
        <f t="shared" si="8"/>
        <v>1441</v>
      </c>
      <c r="AF16" s="33">
        <f t="shared" si="4"/>
        <v>1733</v>
      </c>
      <c r="AG16" s="33">
        <f t="shared" si="5"/>
        <v>2282</v>
      </c>
      <c r="AH16" s="33">
        <f t="shared" si="9"/>
        <v>2234</v>
      </c>
      <c r="AK16" s="149"/>
      <c r="AL16" s="146"/>
    </row>
    <row r="17" spans="2:42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C17" s="33">
        <f t="shared" si="6"/>
        <v>2782</v>
      </c>
      <c r="AD17" s="33">
        <f t="shared" si="7"/>
        <v>2540</v>
      </c>
      <c r="AE17" s="33">
        <f t="shared" si="8"/>
        <v>2048</v>
      </c>
      <c r="AF17" s="33">
        <f t="shared" si="4"/>
        <v>2242</v>
      </c>
      <c r="AG17" s="33">
        <f t="shared" si="5"/>
        <v>0</v>
      </c>
      <c r="AH17" s="33">
        <f t="shared" si="9"/>
        <v>0</v>
      </c>
      <c r="AK17" s="149"/>
      <c r="AL17" s="146"/>
    </row>
    <row r="18" spans="2:42" s="38" customFormat="1" ht="12" customHeight="1" x14ac:dyDescent="0.2">
      <c r="B18" s="40"/>
      <c r="C18" s="41" t="s">
        <v>68</v>
      </c>
      <c r="D18" s="42">
        <f t="shared" ref="D18:F18" si="10">D19+D20</f>
        <v>142</v>
      </c>
      <c r="E18" s="42">
        <f t="shared" si="10"/>
        <v>16</v>
      </c>
      <c r="F18" s="42">
        <f t="shared" si="10"/>
        <v>36</v>
      </c>
      <c r="G18" s="42">
        <f>G19+G20</f>
        <v>82</v>
      </c>
      <c r="H18" s="42">
        <f t="shared" ref="H18:R18" si="11">H19+H20</f>
        <v>179</v>
      </c>
      <c r="I18" s="42">
        <f t="shared" si="11"/>
        <v>272</v>
      </c>
      <c r="J18" s="42">
        <f t="shared" si="11"/>
        <v>9</v>
      </c>
      <c r="K18" s="42">
        <f t="shared" si="11"/>
        <v>64</v>
      </c>
      <c r="L18" s="42">
        <f t="shared" si="11"/>
        <v>0</v>
      </c>
      <c r="M18" s="42">
        <f t="shared" si="11"/>
        <v>0</v>
      </c>
      <c r="N18" s="42">
        <f t="shared" si="11"/>
        <v>0</v>
      </c>
      <c r="O18" s="42">
        <f t="shared" si="11"/>
        <v>0</v>
      </c>
      <c r="P18" s="42">
        <f t="shared" si="11"/>
        <v>0</v>
      </c>
      <c r="Q18" s="42">
        <f t="shared" si="11"/>
        <v>119</v>
      </c>
      <c r="R18" s="42">
        <f t="shared" si="11"/>
        <v>0</v>
      </c>
      <c r="S18" s="42">
        <f t="shared" ref="S18:V18" si="12">S19+S20</f>
        <v>247</v>
      </c>
      <c r="T18" s="42">
        <f t="shared" si="12"/>
        <v>363</v>
      </c>
      <c r="U18" s="42">
        <f t="shared" si="12"/>
        <v>83</v>
      </c>
      <c r="V18" s="42">
        <f t="shared" si="12"/>
        <v>0</v>
      </c>
      <c r="W18" s="42">
        <f t="shared" ref="W18:AA18" si="13">W19+W20</f>
        <v>1352</v>
      </c>
      <c r="X18" s="42">
        <f t="shared" si="13"/>
        <v>710</v>
      </c>
      <c r="Y18" s="42">
        <f t="shared" si="13"/>
        <v>0</v>
      </c>
      <c r="Z18" s="42">
        <f t="shared" si="13"/>
        <v>0</v>
      </c>
      <c r="AA18" s="42">
        <f t="shared" si="13"/>
        <v>0</v>
      </c>
      <c r="AC18" s="42">
        <f t="shared" si="6"/>
        <v>82</v>
      </c>
      <c r="AD18" s="42">
        <f t="shared" si="7"/>
        <v>64</v>
      </c>
      <c r="AE18" s="42">
        <f t="shared" si="8"/>
        <v>0</v>
      </c>
      <c r="AF18" s="42">
        <f t="shared" si="4"/>
        <v>247</v>
      </c>
      <c r="AG18" s="42">
        <f t="shared" si="5"/>
        <v>1352</v>
      </c>
      <c r="AH18" s="42">
        <f t="shared" si="9"/>
        <v>0</v>
      </c>
      <c r="AI18" s="146"/>
      <c r="AJ18" s="158"/>
      <c r="AK18" s="149"/>
      <c r="AL18" s="146"/>
      <c r="AN18" s="29"/>
      <c r="AP18" s="29"/>
    </row>
    <row r="19" spans="2:42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C19" s="36">
        <f t="shared" si="6"/>
        <v>0</v>
      </c>
      <c r="AD19" s="36">
        <f t="shared" si="7"/>
        <v>0</v>
      </c>
      <c r="AE19" s="36">
        <f t="shared" si="8"/>
        <v>0</v>
      </c>
      <c r="AF19" s="36">
        <f t="shared" si="4"/>
        <v>0</v>
      </c>
      <c r="AG19" s="36">
        <f t="shared" si="5"/>
        <v>0</v>
      </c>
      <c r="AH19" s="36">
        <f t="shared" si="9"/>
        <v>0</v>
      </c>
      <c r="AK19" s="149"/>
      <c r="AL19" s="146"/>
    </row>
    <row r="20" spans="2:42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C20" s="36">
        <f t="shared" si="6"/>
        <v>82</v>
      </c>
      <c r="AD20" s="36">
        <f t="shared" si="7"/>
        <v>64</v>
      </c>
      <c r="AE20" s="36">
        <f t="shared" si="8"/>
        <v>0</v>
      </c>
      <c r="AF20" s="36">
        <f t="shared" si="4"/>
        <v>247</v>
      </c>
      <c r="AG20" s="36">
        <f t="shared" si="5"/>
        <v>1352</v>
      </c>
      <c r="AH20" s="36">
        <f t="shared" si="9"/>
        <v>0</v>
      </c>
      <c r="AI20" s="158"/>
      <c r="AK20" s="149"/>
      <c r="AL20" s="146"/>
    </row>
    <row r="21" spans="2:42" s="38" customFormat="1" ht="12" customHeight="1" x14ac:dyDescent="0.2">
      <c r="B21" s="40"/>
      <c r="C21" s="41" t="s">
        <v>71</v>
      </c>
      <c r="D21" s="42">
        <f t="shared" ref="D21:F21" si="14">SUM(D22:D23)</f>
        <v>0</v>
      </c>
      <c r="E21" s="42">
        <f t="shared" si="14"/>
        <v>0</v>
      </c>
      <c r="F21" s="42">
        <f t="shared" si="14"/>
        <v>0</v>
      </c>
      <c r="G21" s="42">
        <f>SUM(G22:G23)</f>
        <v>0</v>
      </c>
      <c r="H21" s="42">
        <f t="shared" ref="H21:R21" si="15">SUM(H22:H23)</f>
        <v>0</v>
      </c>
      <c r="I21" s="42">
        <f t="shared" si="15"/>
        <v>0</v>
      </c>
      <c r="J21" s="42">
        <f t="shared" si="15"/>
        <v>0</v>
      </c>
      <c r="K21" s="42">
        <f t="shared" si="15"/>
        <v>0</v>
      </c>
      <c r="L21" s="42">
        <f t="shared" si="15"/>
        <v>0</v>
      </c>
      <c r="M21" s="42">
        <f t="shared" si="15"/>
        <v>0</v>
      </c>
      <c r="N21" s="42">
        <f t="shared" si="15"/>
        <v>0</v>
      </c>
      <c r="O21" s="42">
        <f t="shared" si="15"/>
        <v>0</v>
      </c>
      <c r="P21" s="42">
        <f t="shared" si="15"/>
        <v>0</v>
      </c>
      <c r="Q21" s="42">
        <f t="shared" si="15"/>
        <v>0</v>
      </c>
      <c r="R21" s="42">
        <f t="shared" si="15"/>
        <v>0</v>
      </c>
      <c r="S21" s="42">
        <f t="shared" ref="S21:V21" si="16">SUM(S22:S23)</f>
        <v>0</v>
      </c>
      <c r="T21" s="42">
        <f t="shared" si="16"/>
        <v>0</v>
      </c>
      <c r="U21" s="42">
        <f t="shared" si="16"/>
        <v>0</v>
      </c>
      <c r="V21" s="42">
        <f t="shared" si="16"/>
        <v>0</v>
      </c>
      <c r="W21" s="42">
        <f t="shared" ref="W21:AA21" si="17">SUM(W22:W23)</f>
        <v>0</v>
      </c>
      <c r="X21" s="42">
        <f t="shared" si="17"/>
        <v>0</v>
      </c>
      <c r="Y21" s="42">
        <f t="shared" si="17"/>
        <v>0</v>
      </c>
      <c r="Z21" s="42">
        <f t="shared" si="17"/>
        <v>0</v>
      </c>
      <c r="AA21" s="42">
        <f t="shared" si="17"/>
        <v>0</v>
      </c>
      <c r="AC21" s="42">
        <f t="shared" si="6"/>
        <v>0</v>
      </c>
      <c r="AD21" s="42">
        <f t="shared" si="7"/>
        <v>0</v>
      </c>
      <c r="AE21" s="42">
        <f t="shared" si="8"/>
        <v>0</v>
      </c>
      <c r="AF21" s="42">
        <f t="shared" si="4"/>
        <v>0</v>
      </c>
      <c r="AG21" s="42">
        <f t="shared" si="5"/>
        <v>0</v>
      </c>
      <c r="AH21" s="42">
        <f t="shared" si="9"/>
        <v>0</v>
      </c>
      <c r="AI21" s="146"/>
      <c r="AJ21" s="158"/>
      <c r="AK21" s="149"/>
      <c r="AL21" s="146"/>
      <c r="AN21" s="29"/>
      <c r="AP21" s="29"/>
    </row>
    <row r="22" spans="2:42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C22" s="36">
        <f t="shared" si="6"/>
        <v>0</v>
      </c>
      <c r="AD22" s="36">
        <f t="shared" si="7"/>
        <v>0</v>
      </c>
      <c r="AE22" s="36">
        <f t="shared" si="8"/>
        <v>0</v>
      </c>
      <c r="AF22" s="36">
        <f t="shared" si="4"/>
        <v>0</v>
      </c>
      <c r="AG22" s="36">
        <f t="shared" si="5"/>
        <v>0</v>
      </c>
      <c r="AH22" s="36">
        <f t="shared" si="9"/>
        <v>0</v>
      </c>
      <c r="AK22" s="149"/>
      <c r="AL22" s="146"/>
    </row>
    <row r="23" spans="2:42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C23" s="36">
        <f t="shared" si="6"/>
        <v>0</v>
      </c>
      <c r="AD23" s="36">
        <f t="shared" si="7"/>
        <v>0</v>
      </c>
      <c r="AE23" s="36">
        <f t="shared" si="8"/>
        <v>0</v>
      </c>
      <c r="AF23" s="36">
        <f t="shared" si="4"/>
        <v>0</v>
      </c>
      <c r="AG23" s="36">
        <f t="shared" si="5"/>
        <v>0</v>
      </c>
      <c r="AH23" s="36">
        <f t="shared" si="9"/>
        <v>0</v>
      </c>
      <c r="AI23" s="158"/>
      <c r="AK23" s="149"/>
      <c r="AL23" s="146"/>
    </row>
    <row r="24" spans="2:42" s="38" customFormat="1" ht="12" customHeight="1" x14ac:dyDescent="0.2">
      <c r="B24" s="40"/>
      <c r="C24" s="41" t="s">
        <v>72</v>
      </c>
      <c r="D24" s="42">
        <f t="shared" ref="D24:F24" si="18">SUM(D25:D26)</f>
        <v>7763</v>
      </c>
      <c r="E24" s="42">
        <f t="shared" si="18"/>
        <v>7975</v>
      </c>
      <c r="F24" s="42">
        <f t="shared" si="18"/>
        <v>8601</v>
      </c>
      <c r="G24" s="42">
        <f>SUM(G25:G26)</f>
        <v>6433</v>
      </c>
      <c r="H24" s="42">
        <f t="shared" ref="H24:R24" si="19">SUM(H25:H26)</f>
        <v>6257</v>
      </c>
      <c r="I24" s="42">
        <f t="shared" si="19"/>
        <v>6259</v>
      </c>
      <c r="J24" s="42">
        <f t="shared" si="19"/>
        <v>8816</v>
      </c>
      <c r="K24" s="42">
        <f t="shared" si="19"/>
        <v>7327</v>
      </c>
      <c r="L24" s="42">
        <f t="shared" si="19"/>
        <v>6617</v>
      </c>
      <c r="M24" s="42">
        <f t="shared" si="19"/>
        <v>6511</v>
      </c>
      <c r="N24" s="42">
        <f t="shared" si="19"/>
        <v>6408</v>
      </c>
      <c r="O24" s="42">
        <f t="shared" si="19"/>
        <v>5777</v>
      </c>
      <c r="P24" s="42">
        <f t="shared" si="19"/>
        <v>5127</v>
      </c>
      <c r="Q24" s="42">
        <f t="shared" si="19"/>
        <v>5107</v>
      </c>
      <c r="R24" s="42">
        <f t="shared" si="19"/>
        <v>4792</v>
      </c>
      <c r="S24" s="42">
        <f t="shared" ref="S24:V24" si="20">SUM(S25:S26)</f>
        <v>4429</v>
      </c>
      <c r="T24" s="42">
        <f t="shared" si="20"/>
        <v>3928</v>
      </c>
      <c r="U24" s="42">
        <f t="shared" si="20"/>
        <v>5139</v>
      </c>
      <c r="V24" s="42">
        <f t="shared" si="20"/>
        <v>5231</v>
      </c>
      <c r="W24" s="42">
        <f t="shared" ref="W24:AA24" si="21">SUM(W25:W26)</f>
        <v>6437</v>
      </c>
      <c r="X24" s="42">
        <f t="shared" si="21"/>
        <v>5818</v>
      </c>
      <c r="Y24" s="42">
        <f t="shared" si="21"/>
        <v>5521</v>
      </c>
      <c r="Z24" s="42">
        <f t="shared" si="21"/>
        <v>5122</v>
      </c>
      <c r="AA24" s="42">
        <f t="shared" si="21"/>
        <v>3536</v>
      </c>
      <c r="AC24" s="42">
        <f t="shared" si="6"/>
        <v>6433</v>
      </c>
      <c r="AD24" s="42">
        <f t="shared" si="7"/>
        <v>7327</v>
      </c>
      <c r="AE24" s="42">
        <f t="shared" si="8"/>
        <v>5777</v>
      </c>
      <c r="AF24" s="42">
        <f t="shared" si="4"/>
        <v>4429</v>
      </c>
      <c r="AG24" s="42">
        <f t="shared" si="5"/>
        <v>6437</v>
      </c>
      <c r="AH24" s="42">
        <f t="shared" si="9"/>
        <v>3536</v>
      </c>
      <c r="AI24" s="146"/>
      <c r="AJ24" s="158"/>
      <c r="AK24" s="149"/>
      <c r="AL24" s="146"/>
      <c r="AN24" s="29"/>
      <c r="AP24" s="29"/>
    </row>
    <row r="25" spans="2:42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C25" s="36">
        <f t="shared" si="6"/>
        <v>0</v>
      </c>
      <c r="AD25" s="36">
        <f t="shared" si="7"/>
        <v>0</v>
      </c>
      <c r="AE25" s="36">
        <f t="shared" si="8"/>
        <v>0</v>
      </c>
      <c r="AF25" s="36">
        <f t="shared" si="4"/>
        <v>0</v>
      </c>
      <c r="AG25" s="36">
        <f t="shared" si="5"/>
        <v>0</v>
      </c>
      <c r="AH25" s="36">
        <f t="shared" si="9"/>
        <v>0</v>
      </c>
      <c r="AK25" s="149"/>
      <c r="AL25" s="146"/>
    </row>
    <row r="26" spans="2:42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C26" s="36">
        <f t="shared" si="6"/>
        <v>6433</v>
      </c>
      <c r="AD26" s="36">
        <f t="shared" si="7"/>
        <v>7327</v>
      </c>
      <c r="AE26" s="36">
        <f t="shared" si="8"/>
        <v>5777</v>
      </c>
      <c r="AF26" s="36">
        <f t="shared" si="4"/>
        <v>4429</v>
      </c>
      <c r="AG26" s="36">
        <f t="shared" si="5"/>
        <v>6437</v>
      </c>
      <c r="AH26" s="36">
        <f t="shared" si="9"/>
        <v>3536</v>
      </c>
      <c r="AI26" s="158"/>
      <c r="AK26" s="149"/>
      <c r="AL26" s="146"/>
    </row>
    <row r="27" spans="2:42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C27" s="33">
        <f t="shared" si="6"/>
        <v>49</v>
      </c>
      <c r="AD27" s="33">
        <f t="shared" si="7"/>
        <v>28</v>
      </c>
      <c r="AE27" s="33">
        <f t="shared" si="8"/>
        <v>78</v>
      </c>
      <c r="AF27" s="33">
        <f t="shared" si="4"/>
        <v>96</v>
      </c>
      <c r="AG27" s="33">
        <f t="shared" si="5"/>
        <v>55</v>
      </c>
      <c r="AH27" s="33">
        <f t="shared" si="9"/>
        <v>303</v>
      </c>
      <c r="AK27" s="149"/>
      <c r="AL27" s="146"/>
    </row>
    <row r="28" spans="2:42" ht="12" customHeight="1" x14ac:dyDescent="0.2">
      <c r="B28" s="31"/>
      <c r="C28" s="32" t="s">
        <v>74</v>
      </c>
      <c r="D28" s="33">
        <v>41890</v>
      </c>
      <c r="E28" s="33">
        <v>42087</v>
      </c>
      <c r="F28" s="33">
        <v>37139</v>
      </c>
      <c r="G28" s="33">
        <v>33443</v>
      </c>
      <c r="H28" s="33">
        <v>32468</v>
      </c>
      <c r="I28" s="33">
        <v>34239</v>
      </c>
      <c r="J28" s="33">
        <v>34885</v>
      </c>
      <c r="K28" s="33">
        <v>33327</v>
      </c>
      <c r="L28" s="33">
        <v>33604</v>
      </c>
      <c r="M28" s="33">
        <v>31875</v>
      </c>
      <c r="N28" s="33">
        <v>31117</v>
      </c>
      <c r="O28" s="33">
        <v>30576</v>
      </c>
      <c r="P28" s="33">
        <v>33291</v>
      </c>
      <c r="Q28" s="33">
        <v>31494</v>
      </c>
      <c r="R28" s="33">
        <v>31662</v>
      </c>
      <c r="S28" s="33">
        <v>31255</v>
      </c>
      <c r="T28" s="33">
        <v>31687</v>
      </c>
      <c r="U28" s="33">
        <v>30663</v>
      </c>
      <c r="V28" s="33">
        <v>31751</v>
      </c>
      <c r="W28" s="33">
        <v>30213</v>
      </c>
      <c r="X28" s="33">
        <v>30057</v>
      </c>
      <c r="Y28" s="33">
        <v>21030</v>
      </c>
      <c r="Z28" s="33">
        <v>20150</v>
      </c>
      <c r="AA28" s="33">
        <v>20177</v>
      </c>
      <c r="AC28" s="33">
        <f t="shared" si="6"/>
        <v>33443</v>
      </c>
      <c r="AD28" s="33">
        <f t="shared" si="7"/>
        <v>33327</v>
      </c>
      <c r="AE28" s="33">
        <f t="shared" si="8"/>
        <v>30576</v>
      </c>
      <c r="AF28" s="33">
        <f t="shared" si="4"/>
        <v>31255</v>
      </c>
      <c r="AG28" s="33">
        <f t="shared" si="5"/>
        <v>30213</v>
      </c>
      <c r="AH28" s="33">
        <f t="shared" si="9"/>
        <v>20177</v>
      </c>
      <c r="AK28" s="149"/>
      <c r="AL28" s="146"/>
    </row>
    <row r="29" spans="2:42" ht="12" customHeight="1" x14ac:dyDescent="0.2">
      <c r="B29" s="197" t="s">
        <v>75</v>
      </c>
      <c r="C29" s="197"/>
      <c r="D29" s="39">
        <f t="shared" ref="D29:I29" si="22">SUM(D30:D32,D35:D37,D40,D43,D46:D49)</f>
        <v>368176</v>
      </c>
      <c r="E29" s="39">
        <f t="shared" si="22"/>
        <v>378676</v>
      </c>
      <c r="F29" s="39">
        <f t="shared" si="22"/>
        <v>381675</v>
      </c>
      <c r="G29" s="39">
        <f t="shared" si="22"/>
        <v>379246</v>
      </c>
      <c r="H29" s="39">
        <f t="shared" si="22"/>
        <v>404029</v>
      </c>
      <c r="I29" s="39">
        <f t="shared" si="22"/>
        <v>382078</v>
      </c>
      <c r="J29" s="39">
        <f>SUM(J30:J32,J35:J37,J40,J43,J46:J49)</f>
        <v>383404</v>
      </c>
      <c r="K29" s="39">
        <f>SUM(K30:K32,K35:K37,K40,K43,K46:K49)</f>
        <v>415473</v>
      </c>
      <c r="L29" s="39">
        <f t="shared" ref="L29:R29" si="23">SUM(L30:L32,L35:L37,L40,L43,L46:L49)</f>
        <v>431518</v>
      </c>
      <c r="M29" s="39">
        <f t="shared" si="23"/>
        <v>440259</v>
      </c>
      <c r="N29" s="39">
        <f t="shared" si="23"/>
        <v>438779</v>
      </c>
      <c r="O29" s="39">
        <f t="shared" si="23"/>
        <v>378338</v>
      </c>
      <c r="P29" s="39">
        <f t="shared" si="23"/>
        <v>448841</v>
      </c>
      <c r="Q29" s="39">
        <f t="shared" si="23"/>
        <v>460349</v>
      </c>
      <c r="R29" s="39">
        <f t="shared" si="23"/>
        <v>478308</v>
      </c>
      <c r="S29" s="39">
        <f t="shared" ref="S29:V29" si="24">SUM(S30:S32,S35:S37,S40,S43,S46:S49)</f>
        <v>467142</v>
      </c>
      <c r="T29" s="39">
        <f t="shared" si="24"/>
        <v>499220</v>
      </c>
      <c r="U29" s="39">
        <f t="shared" si="24"/>
        <v>504368</v>
      </c>
      <c r="V29" s="39">
        <f t="shared" si="24"/>
        <v>504662</v>
      </c>
      <c r="W29" s="39">
        <f t="shared" ref="W29:AA29" si="25">SUM(W30:W32,W35:W37,W40,W43,W46:W49)</f>
        <v>514068</v>
      </c>
      <c r="X29" s="39">
        <f t="shared" si="25"/>
        <v>536734</v>
      </c>
      <c r="Y29" s="39">
        <f t="shared" si="25"/>
        <v>538687</v>
      </c>
      <c r="Z29" s="39">
        <f t="shared" si="25"/>
        <v>552520</v>
      </c>
      <c r="AA29" s="39">
        <f t="shared" si="25"/>
        <v>482551</v>
      </c>
      <c r="AC29" s="39">
        <f t="shared" si="6"/>
        <v>379246</v>
      </c>
      <c r="AD29" s="39">
        <f t="shared" si="7"/>
        <v>415473</v>
      </c>
      <c r="AE29" s="39">
        <f t="shared" si="8"/>
        <v>378338</v>
      </c>
      <c r="AF29" s="39">
        <f t="shared" si="4"/>
        <v>467142</v>
      </c>
      <c r="AG29" s="39">
        <f t="shared" si="5"/>
        <v>514068</v>
      </c>
      <c r="AH29" s="39">
        <f t="shared" si="9"/>
        <v>482551</v>
      </c>
      <c r="AK29" s="149"/>
      <c r="AL29" s="146"/>
    </row>
    <row r="30" spans="2:42" ht="12" customHeight="1" x14ac:dyDescent="0.2">
      <c r="B30" s="31"/>
      <c r="C30" s="32" t="s">
        <v>76</v>
      </c>
      <c r="D30" s="33">
        <v>150735</v>
      </c>
      <c r="E30" s="33">
        <v>169849</v>
      </c>
      <c r="F30" s="33">
        <v>184546</v>
      </c>
      <c r="G30" s="33">
        <v>165625</v>
      </c>
      <c r="H30" s="33">
        <v>174776</v>
      </c>
      <c r="I30" s="33">
        <v>176258</v>
      </c>
      <c r="J30" s="33">
        <v>173235</v>
      </c>
      <c r="K30" s="33">
        <v>151698</v>
      </c>
      <c r="L30" s="33">
        <v>158017</v>
      </c>
      <c r="M30" s="33">
        <v>169153</v>
      </c>
      <c r="N30" s="33">
        <v>173602</v>
      </c>
      <c r="O30" s="33">
        <v>155074</v>
      </c>
      <c r="P30" s="33">
        <v>184000</v>
      </c>
      <c r="Q30" s="33">
        <v>218966</v>
      </c>
      <c r="R30" s="33">
        <v>237523</v>
      </c>
      <c r="S30" s="33">
        <v>238934</v>
      </c>
      <c r="T30" s="33">
        <v>259055</v>
      </c>
      <c r="U30" s="33">
        <v>270117</v>
      </c>
      <c r="V30" s="33">
        <v>272415</v>
      </c>
      <c r="W30" s="33">
        <v>251617</v>
      </c>
      <c r="X30" s="33">
        <v>263887</v>
      </c>
      <c r="Y30" s="33">
        <v>286618</v>
      </c>
      <c r="Z30" s="33">
        <v>283044</v>
      </c>
      <c r="AA30" s="33">
        <v>242296</v>
      </c>
      <c r="AC30" s="33">
        <f t="shared" si="6"/>
        <v>165625</v>
      </c>
      <c r="AD30" s="33">
        <f t="shared" si="7"/>
        <v>151698</v>
      </c>
      <c r="AE30" s="33">
        <f t="shared" si="8"/>
        <v>155074</v>
      </c>
      <c r="AF30" s="33">
        <f t="shared" si="4"/>
        <v>238934</v>
      </c>
      <c r="AG30" s="33">
        <f t="shared" si="5"/>
        <v>251617</v>
      </c>
      <c r="AH30" s="33">
        <f t="shared" si="9"/>
        <v>242296</v>
      </c>
      <c r="AK30" s="149"/>
      <c r="AL30" s="146"/>
    </row>
    <row r="31" spans="2:42" ht="12" customHeight="1" x14ac:dyDescent="0.2">
      <c r="B31" s="31"/>
      <c r="C31" s="32" t="s">
        <v>65</v>
      </c>
      <c r="D31" s="33"/>
      <c r="E31" s="33"/>
      <c r="F31" s="33"/>
      <c r="G31" s="33">
        <v>1626</v>
      </c>
      <c r="H31" s="33">
        <v>6096</v>
      </c>
      <c r="I31" s="33">
        <v>5689</v>
      </c>
      <c r="J31" s="33">
        <v>5283</v>
      </c>
      <c r="K31" s="33">
        <v>11946</v>
      </c>
      <c r="L31" s="33">
        <v>11945</v>
      </c>
      <c r="M31" s="33">
        <v>11945</v>
      </c>
      <c r="N31" s="33">
        <v>4686</v>
      </c>
      <c r="O31" s="33">
        <v>1626</v>
      </c>
      <c r="P31" s="33">
        <v>1626</v>
      </c>
      <c r="Q31" s="33">
        <v>1625</v>
      </c>
      <c r="R31" s="33">
        <v>1626</v>
      </c>
      <c r="S31" s="33">
        <v>1626</v>
      </c>
      <c r="T31" s="33">
        <v>1219</v>
      </c>
      <c r="U31" s="33">
        <v>813</v>
      </c>
      <c r="V31" s="33">
        <v>406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C31" s="33">
        <f t="shared" si="6"/>
        <v>1626</v>
      </c>
      <c r="AD31" s="33">
        <f t="shared" si="7"/>
        <v>11946</v>
      </c>
      <c r="AE31" s="33">
        <f t="shared" si="8"/>
        <v>1626</v>
      </c>
      <c r="AF31" s="33">
        <f t="shared" si="4"/>
        <v>1626</v>
      </c>
      <c r="AG31" s="33">
        <f t="shared" si="5"/>
        <v>0</v>
      </c>
      <c r="AH31" s="33">
        <f t="shared" si="9"/>
        <v>0</v>
      </c>
      <c r="AK31" s="149"/>
      <c r="AL31" s="146"/>
    </row>
    <row r="32" spans="2:42" s="38" customFormat="1" ht="12" customHeight="1" x14ac:dyDescent="0.2">
      <c r="B32" s="40"/>
      <c r="C32" s="41" t="s">
        <v>77</v>
      </c>
      <c r="D32" s="42">
        <f t="shared" ref="D32:F32" si="26">SUM(D33:D34)</f>
        <v>141778</v>
      </c>
      <c r="E32" s="42">
        <f t="shared" si="26"/>
        <v>154086</v>
      </c>
      <c r="F32" s="42">
        <f t="shared" si="26"/>
        <v>146643</v>
      </c>
      <c r="G32" s="42">
        <f>SUM(G33:G34)</f>
        <v>162428</v>
      </c>
      <c r="H32" s="42">
        <f t="shared" ref="H32:R32" si="27">SUM(H33:H34)</f>
        <v>161037</v>
      </c>
      <c r="I32" s="42">
        <f t="shared" si="27"/>
        <v>152107</v>
      </c>
      <c r="J32" s="42">
        <f>SUM(J33:J34)</f>
        <v>156194</v>
      </c>
      <c r="K32" s="42">
        <f t="shared" si="27"/>
        <v>160579</v>
      </c>
      <c r="L32" s="42">
        <f t="shared" si="27"/>
        <v>163867</v>
      </c>
      <c r="M32" s="42">
        <f t="shared" si="27"/>
        <v>174166</v>
      </c>
      <c r="N32" s="42">
        <f t="shared" si="27"/>
        <v>175539</v>
      </c>
      <c r="O32" s="42">
        <f t="shared" si="27"/>
        <v>147374</v>
      </c>
      <c r="P32" s="42">
        <f t="shared" si="27"/>
        <v>167996</v>
      </c>
      <c r="Q32" s="42">
        <f t="shared" si="27"/>
        <v>158824</v>
      </c>
      <c r="R32" s="42">
        <f t="shared" si="27"/>
        <v>160933</v>
      </c>
      <c r="S32" s="42">
        <f t="shared" ref="S32:V32" si="28">SUM(S33:S34)</f>
        <v>145998</v>
      </c>
      <c r="T32" s="42">
        <f t="shared" si="28"/>
        <v>156515</v>
      </c>
      <c r="U32" s="42">
        <f t="shared" si="28"/>
        <v>187602</v>
      </c>
      <c r="V32" s="42">
        <f t="shared" si="28"/>
        <v>181468</v>
      </c>
      <c r="W32" s="42">
        <f t="shared" ref="W32:AA32" si="29">SUM(W33:W34)</f>
        <v>189804</v>
      </c>
      <c r="X32" s="42">
        <f t="shared" si="29"/>
        <v>199789</v>
      </c>
      <c r="Y32" s="42">
        <f t="shared" si="29"/>
        <v>180117</v>
      </c>
      <c r="Z32" s="42">
        <f t="shared" si="29"/>
        <v>216678</v>
      </c>
      <c r="AA32" s="42">
        <f t="shared" si="29"/>
        <v>188117</v>
      </c>
      <c r="AC32" s="42">
        <f t="shared" si="6"/>
        <v>162428</v>
      </c>
      <c r="AD32" s="42">
        <f t="shared" si="7"/>
        <v>160579</v>
      </c>
      <c r="AE32" s="42">
        <f t="shared" si="8"/>
        <v>147374</v>
      </c>
      <c r="AF32" s="42">
        <f t="shared" si="4"/>
        <v>145998</v>
      </c>
      <c r="AG32" s="42">
        <f t="shared" si="5"/>
        <v>189804</v>
      </c>
      <c r="AH32" s="42">
        <f t="shared" si="9"/>
        <v>188117</v>
      </c>
      <c r="AI32" s="146"/>
      <c r="AJ32" s="158"/>
      <c r="AK32" s="149"/>
      <c r="AL32" s="146"/>
      <c r="AN32" s="29"/>
      <c r="AP32" s="29"/>
    </row>
    <row r="33" spans="2:42" ht="12" customHeight="1" x14ac:dyDescent="0.2">
      <c r="B33" s="34"/>
      <c r="C33" s="35" t="s">
        <v>55</v>
      </c>
      <c r="D33" s="36">
        <v>3332</v>
      </c>
      <c r="E33" s="36">
        <v>3258</v>
      </c>
      <c r="F33" s="36">
        <v>2096</v>
      </c>
      <c r="G33" s="36">
        <v>823</v>
      </c>
      <c r="H33" s="36">
        <v>2686</v>
      </c>
      <c r="I33" s="36">
        <v>2009</v>
      </c>
      <c r="J33" s="36">
        <v>473</v>
      </c>
      <c r="K33" s="36">
        <v>2317</v>
      </c>
      <c r="L33" s="36">
        <v>3142</v>
      </c>
      <c r="M33" s="36">
        <v>2641</v>
      </c>
      <c r="N33" s="36">
        <v>3016</v>
      </c>
      <c r="O33" s="36">
        <v>4219</v>
      </c>
      <c r="P33" s="36">
        <v>3321</v>
      </c>
      <c r="Q33" s="36">
        <v>2146</v>
      </c>
      <c r="R33" s="36">
        <v>2739</v>
      </c>
      <c r="S33" s="36">
        <v>4657</v>
      </c>
      <c r="T33" s="36">
        <v>3511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C33" s="36">
        <f t="shared" si="6"/>
        <v>823</v>
      </c>
      <c r="AD33" s="36">
        <f t="shared" si="7"/>
        <v>2317</v>
      </c>
      <c r="AE33" s="36">
        <f t="shared" si="8"/>
        <v>4219</v>
      </c>
      <c r="AF33" s="36">
        <f t="shared" si="4"/>
        <v>4657</v>
      </c>
      <c r="AG33" s="36">
        <f t="shared" si="5"/>
        <v>0</v>
      </c>
      <c r="AH33" s="36">
        <f t="shared" si="9"/>
        <v>0</v>
      </c>
      <c r="AK33" s="149"/>
      <c r="AL33" s="146"/>
    </row>
    <row r="34" spans="2:42" ht="12" customHeight="1" x14ac:dyDescent="0.2">
      <c r="B34" s="34"/>
      <c r="C34" s="35" t="s">
        <v>56</v>
      </c>
      <c r="D34" s="36">
        <v>138446</v>
      </c>
      <c r="E34" s="36">
        <v>150828</v>
      </c>
      <c r="F34" s="36">
        <v>144547</v>
      </c>
      <c r="G34" s="36">
        <v>161605</v>
      </c>
      <c r="H34" s="36">
        <v>158351</v>
      </c>
      <c r="I34" s="36">
        <v>150098</v>
      </c>
      <c r="J34" s="36">
        <v>155721</v>
      </c>
      <c r="K34" s="36">
        <v>158262</v>
      </c>
      <c r="L34" s="36">
        <v>160725</v>
      </c>
      <c r="M34" s="36">
        <v>171525</v>
      </c>
      <c r="N34" s="36">
        <v>172523</v>
      </c>
      <c r="O34" s="36">
        <v>143155</v>
      </c>
      <c r="P34" s="36">
        <v>164675</v>
      </c>
      <c r="Q34" s="36">
        <v>156678</v>
      </c>
      <c r="R34" s="36">
        <v>158194</v>
      </c>
      <c r="S34" s="36">
        <v>141341</v>
      </c>
      <c r="T34" s="36">
        <v>153004</v>
      </c>
      <c r="U34" s="36">
        <v>187602</v>
      </c>
      <c r="V34" s="36">
        <v>181468</v>
      </c>
      <c r="W34" s="36">
        <v>189804</v>
      </c>
      <c r="X34" s="36">
        <v>199789</v>
      </c>
      <c r="Y34" s="36">
        <v>180117</v>
      </c>
      <c r="Z34" s="36">
        <v>216678</v>
      </c>
      <c r="AA34" s="36">
        <v>188117</v>
      </c>
      <c r="AC34" s="36">
        <f t="shared" si="6"/>
        <v>161605</v>
      </c>
      <c r="AD34" s="36">
        <f t="shared" si="7"/>
        <v>158262</v>
      </c>
      <c r="AE34" s="36">
        <f t="shared" si="8"/>
        <v>143155</v>
      </c>
      <c r="AF34" s="36">
        <f t="shared" si="4"/>
        <v>141341</v>
      </c>
      <c r="AG34" s="36">
        <f t="shared" si="5"/>
        <v>189804</v>
      </c>
      <c r="AH34" s="36">
        <f t="shared" si="9"/>
        <v>188117</v>
      </c>
      <c r="AK34" s="149"/>
      <c r="AL34" s="146"/>
    </row>
    <row r="35" spans="2:42" ht="12" customHeight="1" x14ac:dyDescent="0.2">
      <c r="B35" s="34"/>
      <c r="C35" s="32" t="s">
        <v>78</v>
      </c>
      <c r="D35" s="33">
        <v>1894</v>
      </c>
      <c r="E35" s="33">
        <v>555</v>
      </c>
      <c r="F35" s="33">
        <v>622</v>
      </c>
      <c r="G35" s="33">
        <v>1370</v>
      </c>
      <c r="H35" s="33">
        <v>1232</v>
      </c>
      <c r="I35" s="33">
        <v>729</v>
      </c>
      <c r="J35" s="33">
        <v>612</v>
      </c>
      <c r="K35" s="33">
        <v>2551</v>
      </c>
      <c r="L35" s="33">
        <v>3226</v>
      </c>
      <c r="M35" s="33">
        <v>378</v>
      </c>
      <c r="N35" s="33">
        <v>3529</v>
      </c>
      <c r="O35" s="33">
        <v>4518</v>
      </c>
      <c r="P35" s="33">
        <v>642</v>
      </c>
      <c r="Q35" s="33">
        <v>487</v>
      </c>
      <c r="R35" s="33">
        <v>367</v>
      </c>
      <c r="S35" s="33">
        <v>1367</v>
      </c>
      <c r="T35" s="33">
        <v>1200</v>
      </c>
      <c r="U35" s="33">
        <v>2114</v>
      </c>
      <c r="V35" s="33">
        <v>4026</v>
      </c>
      <c r="W35" s="33">
        <v>5741</v>
      </c>
      <c r="X35" s="33">
        <v>5456</v>
      </c>
      <c r="Y35" s="33">
        <v>10391</v>
      </c>
      <c r="Z35" s="33">
        <v>5812</v>
      </c>
      <c r="AA35" s="33">
        <v>6285</v>
      </c>
      <c r="AC35" s="33">
        <f t="shared" si="6"/>
        <v>1370</v>
      </c>
      <c r="AD35" s="33">
        <f t="shared" si="7"/>
        <v>2551</v>
      </c>
      <c r="AE35" s="33">
        <f t="shared" si="8"/>
        <v>4518</v>
      </c>
      <c r="AF35" s="33">
        <f t="shared" si="4"/>
        <v>1367</v>
      </c>
      <c r="AG35" s="33">
        <f t="shared" si="5"/>
        <v>5741</v>
      </c>
      <c r="AH35" s="33">
        <f t="shared" si="9"/>
        <v>6285</v>
      </c>
      <c r="AK35" s="149"/>
      <c r="AL35" s="146"/>
    </row>
    <row r="36" spans="2:42" ht="12" customHeight="1" x14ac:dyDescent="0.2">
      <c r="B36" s="31"/>
      <c r="C36" s="32" t="s">
        <v>79</v>
      </c>
      <c r="D36" s="33">
        <v>7609</v>
      </c>
      <c r="E36" s="33">
        <v>8957</v>
      </c>
      <c r="F36" s="33">
        <v>7875</v>
      </c>
      <c r="G36" s="33">
        <v>7756</v>
      </c>
      <c r="H36" s="33">
        <v>6178</v>
      </c>
      <c r="I36" s="33">
        <v>7161</v>
      </c>
      <c r="J36" s="33">
        <v>10047</v>
      </c>
      <c r="K36" s="33">
        <v>11406</v>
      </c>
      <c r="L36" s="33">
        <v>9328</v>
      </c>
      <c r="M36" s="33">
        <v>6003</v>
      </c>
      <c r="N36" s="33">
        <v>7233</v>
      </c>
      <c r="O36" s="33">
        <v>7299</v>
      </c>
      <c r="P36" s="33">
        <v>6008</v>
      </c>
      <c r="Q36" s="33">
        <v>11086</v>
      </c>
      <c r="R36" s="33">
        <v>7569</v>
      </c>
      <c r="S36" s="33">
        <v>9759</v>
      </c>
      <c r="T36" s="33">
        <v>14430</v>
      </c>
      <c r="U36" s="33">
        <v>11882</v>
      </c>
      <c r="V36" s="33">
        <v>12397</v>
      </c>
      <c r="W36" s="33">
        <v>12309</v>
      </c>
      <c r="X36" s="33">
        <v>11184</v>
      </c>
      <c r="Y36" s="33">
        <v>9007</v>
      </c>
      <c r="Z36" s="33">
        <v>7669</v>
      </c>
      <c r="AA36" s="33">
        <v>8780</v>
      </c>
      <c r="AC36" s="33">
        <f t="shared" si="6"/>
        <v>7756</v>
      </c>
      <c r="AD36" s="33">
        <f t="shared" si="7"/>
        <v>11406</v>
      </c>
      <c r="AE36" s="33">
        <f t="shared" si="8"/>
        <v>7299</v>
      </c>
      <c r="AF36" s="33">
        <f t="shared" si="4"/>
        <v>9759</v>
      </c>
      <c r="AG36" s="33">
        <f t="shared" si="5"/>
        <v>12309</v>
      </c>
      <c r="AH36" s="33">
        <f t="shared" si="9"/>
        <v>8780</v>
      </c>
      <c r="AK36" s="149"/>
      <c r="AL36" s="146"/>
    </row>
    <row r="37" spans="2:42" s="38" customFormat="1" ht="12" customHeight="1" x14ac:dyDescent="0.2">
      <c r="B37" s="40"/>
      <c r="C37" s="41" t="s">
        <v>80</v>
      </c>
      <c r="D37" s="42">
        <f t="shared" ref="D37:F37" si="30">SUM(D38:D39)</f>
        <v>6389</v>
      </c>
      <c r="E37" s="42">
        <f t="shared" si="30"/>
        <v>4517</v>
      </c>
      <c r="F37" s="42">
        <f t="shared" si="30"/>
        <v>3269</v>
      </c>
      <c r="G37" s="42">
        <f>SUM(G38:G39)</f>
        <v>2961</v>
      </c>
      <c r="H37" s="42">
        <f t="shared" ref="H37:R37" si="31">SUM(H38:H39)</f>
        <v>6302</v>
      </c>
      <c r="I37" s="42">
        <f t="shared" si="31"/>
        <v>5828</v>
      </c>
      <c r="J37" s="42">
        <f t="shared" si="31"/>
        <v>6002</v>
      </c>
      <c r="K37" s="42">
        <f t="shared" si="31"/>
        <v>7327</v>
      </c>
      <c r="L37" s="42">
        <f t="shared" si="31"/>
        <v>5061</v>
      </c>
      <c r="M37" s="42">
        <f t="shared" si="31"/>
        <v>7332</v>
      </c>
      <c r="N37" s="42">
        <f t="shared" si="31"/>
        <v>7013</v>
      </c>
      <c r="O37" s="42">
        <f t="shared" si="31"/>
        <v>4748</v>
      </c>
      <c r="P37" s="42">
        <f t="shared" si="31"/>
        <v>39298</v>
      </c>
      <c r="Q37" s="42">
        <f t="shared" si="31"/>
        <v>26264</v>
      </c>
      <c r="R37" s="42">
        <f t="shared" si="31"/>
        <v>25670</v>
      </c>
      <c r="S37" s="42">
        <f t="shared" ref="S37:V37" si="32">SUM(S38:S39)</f>
        <v>25901</v>
      </c>
      <c r="T37" s="42">
        <f t="shared" si="32"/>
        <v>26820</v>
      </c>
      <c r="U37" s="42">
        <f t="shared" si="32"/>
        <v>8207</v>
      </c>
      <c r="V37" s="42">
        <f t="shared" si="32"/>
        <v>7959</v>
      </c>
      <c r="W37" s="42">
        <f t="shared" ref="W37:AA37" si="33">SUM(W38:W39)</f>
        <v>6642</v>
      </c>
      <c r="X37" s="42">
        <f t="shared" si="33"/>
        <v>5858</v>
      </c>
      <c r="Y37" s="42">
        <f t="shared" si="33"/>
        <v>6342</v>
      </c>
      <c r="Z37" s="42">
        <f t="shared" si="33"/>
        <v>5448</v>
      </c>
      <c r="AA37" s="42">
        <f t="shared" si="33"/>
        <v>3293</v>
      </c>
      <c r="AC37" s="42">
        <f t="shared" si="6"/>
        <v>2961</v>
      </c>
      <c r="AD37" s="42">
        <f t="shared" si="7"/>
        <v>7327</v>
      </c>
      <c r="AE37" s="42">
        <f t="shared" si="8"/>
        <v>4748</v>
      </c>
      <c r="AF37" s="42">
        <f t="shared" si="4"/>
        <v>25901</v>
      </c>
      <c r="AG37" s="42">
        <f t="shared" si="5"/>
        <v>6642</v>
      </c>
      <c r="AH37" s="42">
        <f t="shared" si="9"/>
        <v>3293</v>
      </c>
      <c r="AI37" s="146"/>
      <c r="AJ37" s="158"/>
      <c r="AK37" s="149"/>
      <c r="AL37" s="146"/>
      <c r="AN37" s="29"/>
      <c r="AP37" s="29"/>
    </row>
    <row r="38" spans="2:42" ht="12" customHeight="1" x14ac:dyDescent="0.2">
      <c r="B38" s="34"/>
      <c r="C38" s="35" t="s">
        <v>55</v>
      </c>
      <c r="D38" s="36">
        <v>0</v>
      </c>
      <c r="E38" s="36">
        <v>0</v>
      </c>
      <c r="F38" s="36">
        <v>0</v>
      </c>
      <c r="G38" s="36">
        <v>0</v>
      </c>
      <c r="H38" s="36">
        <v>1350</v>
      </c>
      <c r="I38" s="36">
        <v>0</v>
      </c>
      <c r="J38" s="36">
        <v>0</v>
      </c>
      <c r="K38" s="36">
        <v>0</v>
      </c>
      <c r="L38" s="36">
        <v>0</v>
      </c>
      <c r="M38" s="36">
        <v>1424</v>
      </c>
      <c r="N38" s="36">
        <v>312</v>
      </c>
      <c r="O38" s="36">
        <v>0</v>
      </c>
      <c r="P38" s="36">
        <v>1361</v>
      </c>
      <c r="Q38" s="36">
        <v>877</v>
      </c>
      <c r="R38" s="36">
        <v>0</v>
      </c>
      <c r="S38" s="36">
        <v>0</v>
      </c>
      <c r="T38" s="36">
        <v>991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C38" s="36">
        <f t="shared" si="6"/>
        <v>0</v>
      </c>
      <c r="AD38" s="36">
        <f t="shared" si="7"/>
        <v>0</v>
      </c>
      <c r="AE38" s="36">
        <f t="shared" si="8"/>
        <v>0</v>
      </c>
      <c r="AF38" s="36">
        <f t="shared" si="4"/>
        <v>0</v>
      </c>
      <c r="AG38" s="36">
        <f t="shared" si="5"/>
        <v>0</v>
      </c>
      <c r="AH38" s="36">
        <f t="shared" si="9"/>
        <v>0</v>
      </c>
      <c r="AK38" s="149"/>
      <c r="AL38" s="146"/>
    </row>
    <row r="39" spans="2:42" ht="12" customHeight="1" x14ac:dyDescent="0.2">
      <c r="B39" s="34"/>
      <c r="C39" s="35" t="s">
        <v>56</v>
      </c>
      <c r="D39" s="36">
        <v>6389</v>
      </c>
      <c r="E39" s="36">
        <v>4517</v>
      </c>
      <c r="F39" s="36">
        <v>3269</v>
      </c>
      <c r="G39" s="36">
        <v>2961</v>
      </c>
      <c r="H39" s="36">
        <v>4952</v>
      </c>
      <c r="I39" s="36">
        <v>5828</v>
      </c>
      <c r="J39" s="36">
        <v>6002</v>
      </c>
      <c r="K39" s="36">
        <v>7327</v>
      </c>
      <c r="L39" s="36">
        <v>5061</v>
      </c>
      <c r="M39" s="36">
        <v>5908</v>
      </c>
      <c r="N39" s="36">
        <v>6701</v>
      </c>
      <c r="O39" s="36">
        <v>4748</v>
      </c>
      <c r="P39" s="36">
        <v>37937</v>
      </c>
      <c r="Q39" s="36">
        <v>25387</v>
      </c>
      <c r="R39" s="36">
        <v>25670</v>
      </c>
      <c r="S39" s="36">
        <v>25901</v>
      </c>
      <c r="T39" s="36">
        <v>25829</v>
      </c>
      <c r="U39" s="36">
        <v>8207</v>
      </c>
      <c r="V39" s="36">
        <v>7959</v>
      </c>
      <c r="W39" s="36">
        <v>6642</v>
      </c>
      <c r="X39" s="36">
        <v>5858</v>
      </c>
      <c r="Y39" s="36">
        <v>6342</v>
      </c>
      <c r="Z39" s="36">
        <v>5448</v>
      </c>
      <c r="AA39" s="36">
        <v>3293</v>
      </c>
      <c r="AC39" s="36">
        <f t="shared" si="6"/>
        <v>2961</v>
      </c>
      <c r="AD39" s="36">
        <f t="shared" si="7"/>
        <v>7327</v>
      </c>
      <c r="AE39" s="36">
        <f t="shared" si="8"/>
        <v>4748</v>
      </c>
      <c r="AF39" s="36">
        <f t="shared" si="4"/>
        <v>25901</v>
      </c>
      <c r="AG39" s="36">
        <f t="shared" si="5"/>
        <v>6642</v>
      </c>
      <c r="AH39" s="36">
        <f t="shared" si="9"/>
        <v>3293</v>
      </c>
      <c r="AK39" s="149"/>
      <c r="AL39" s="146"/>
    </row>
    <row r="40" spans="2:42" s="38" customFormat="1" ht="12" customHeight="1" x14ac:dyDescent="0.2">
      <c r="B40" s="40"/>
      <c r="C40" s="41" t="s">
        <v>81</v>
      </c>
      <c r="D40" s="42">
        <f t="shared" ref="D40:F40" si="34">SUM(D41:D42)</f>
        <v>6934</v>
      </c>
      <c r="E40" s="42">
        <f t="shared" si="34"/>
        <v>2812</v>
      </c>
      <c r="F40" s="42">
        <f t="shared" si="34"/>
        <v>4555</v>
      </c>
      <c r="G40" s="42">
        <f>SUM(G41:G42)</f>
        <v>3238</v>
      </c>
      <c r="H40" s="42">
        <f t="shared" ref="H40:R40" si="35">SUM(H41:H42)</f>
        <v>3313</v>
      </c>
      <c r="I40" s="42">
        <f t="shared" si="35"/>
        <v>4783</v>
      </c>
      <c r="J40" s="42">
        <f t="shared" si="35"/>
        <v>2289</v>
      </c>
      <c r="K40" s="42">
        <f t="shared" si="35"/>
        <v>5654</v>
      </c>
      <c r="L40" s="42">
        <f t="shared" si="35"/>
        <v>2425</v>
      </c>
      <c r="M40" s="42">
        <f t="shared" si="35"/>
        <v>1185</v>
      </c>
      <c r="N40" s="42">
        <f t="shared" si="35"/>
        <v>627</v>
      </c>
      <c r="O40" s="42">
        <f t="shared" si="35"/>
        <v>69</v>
      </c>
      <c r="P40" s="42">
        <f t="shared" si="35"/>
        <v>642</v>
      </c>
      <c r="Q40" s="42">
        <f t="shared" si="35"/>
        <v>1259</v>
      </c>
      <c r="R40" s="42">
        <f t="shared" si="35"/>
        <v>524</v>
      </c>
      <c r="S40" s="42">
        <f t="shared" ref="S40:V40" si="36">SUM(S41:S42)</f>
        <v>226</v>
      </c>
      <c r="T40" s="42">
        <f t="shared" si="36"/>
        <v>448</v>
      </c>
      <c r="U40" s="42">
        <f t="shared" si="36"/>
        <v>378</v>
      </c>
      <c r="V40" s="42">
        <f t="shared" si="36"/>
        <v>0</v>
      </c>
      <c r="W40" s="42">
        <f t="shared" ref="W40:AA40" si="37">SUM(W41:W42)</f>
        <v>273</v>
      </c>
      <c r="X40" s="42">
        <f t="shared" si="37"/>
        <v>2134</v>
      </c>
      <c r="Y40" s="42">
        <f t="shared" si="37"/>
        <v>7172</v>
      </c>
      <c r="Z40" s="42">
        <f t="shared" si="37"/>
        <v>5077</v>
      </c>
      <c r="AA40" s="42">
        <f t="shared" si="37"/>
        <v>5152</v>
      </c>
      <c r="AC40" s="42">
        <f t="shared" si="6"/>
        <v>3238</v>
      </c>
      <c r="AD40" s="42">
        <f t="shared" si="7"/>
        <v>5654</v>
      </c>
      <c r="AE40" s="42">
        <f t="shared" si="8"/>
        <v>69</v>
      </c>
      <c r="AF40" s="42">
        <f t="shared" si="4"/>
        <v>226</v>
      </c>
      <c r="AG40" s="42">
        <f t="shared" si="5"/>
        <v>273</v>
      </c>
      <c r="AH40" s="42">
        <f t="shared" si="9"/>
        <v>5152</v>
      </c>
      <c r="AI40" s="146"/>
      <c r="AJ40" s="158"/>
      <c r="AK40" s="149"/>
      <c r="AL40" s="146"/>
      <c r="AN40" s="29"/>
      <c r="AP40" s="29"/>
    </row>
    <row r="41" spans="2:42" ht="12" customHeight="1" x14ac:dyDescent="0.2">
      <c r="B41" s="34"/>
      <c r="C41" s="35" t="s">
        <v>69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C41" s="36">
        <f t="shared" si="6"/>
        <v>0</v>
      </c>
      <c r="AD41" s="36">
        <f t="shared" si="7"/>
        <v>0</v>
      </c>
      <c r="AE41" s="36">
        <f t="shared" si="8"/>
        <v>0</v>
      </c>
      <c r="AF41" s="36">
        <f t="shared" si="4"/>
        <v>0</v>
      </c>
      <c r="AG41" s="36">
        <f t="shared" si="5"/>
        <v>0</v>
      </c>
      <c r="AH41" s="36">
        <f t="shared" si="9"/>
        <v>0</v>
      </c>
      <c r="AK41" s="149"/>
      <c r="AL41" s="146"/>
    </row>
    <row r="42" spans="2:42" ht="12" customHeight="1" x14ac:dyDescent="0.2">
      <c r="B42" s="34"/>
      <c r="C42" s="35" t="s">
        <v>70</v>
      </c>
      <c r="D42" s="36">
        <v>6934</v>
      </c>
      <c r="E42" s="36">
        <v>2812</v>
      </c>
      <c r="F42" s="36">
        <v>4555</v>
      </c>
      <c r="G42" s="36">
        <v>3238</v>
      </c>
      <c r="H42" s="36">
        <v>3313</v>
      </c>
      <c r="I42" s="36">
        <v>4783</v>
      </c>
      <c r="J42" s="36">
        <v>2289</v>
      </c>
      <c r="K42" s="36">
        <v>5654</v>
      </c>
      <c r="L42" s="36">
        <v>2425</v>
      </c>
      <c r="M42" s="36">
        <v>1185</v>
      </c>
      <c r="N42" s="36">
        <v>627</v>
      </c>
      <c r="O42" s="36">
        <v>69</v>
      </c>
      <c r="P42" s="36">
        <v>642</v>
      </c>
      <c r="Q42" s="36">
        <v>1259</v>
      </c>
      <c r="R42" s="36">
        <v>524</v>
      </c>
      <c r="S42" s="36">
        <v>226</v>
      </c>
      <c r="T42" s="36">
        <v>448</v>
      </c>
      <c r="U42" s="36">
        <v>378</v>
      </c>
      <c r="V42" s="36">
        <v>0</v>
      </c>
      <c r="W42" s="36">
        <v>273</v>
      </c>
      <c r="X42" s="36">
        <v>2134</v>
      </c>
      <c r="Y42" s="36">
        <v>7172</v>
      </c>
      <c r="Z42" s="36">
        <v>5077</v>
      </c>
      <c r="AA42" s="36">
        <v>5152</v>
      </c>
      <c r="AC42" s="36">
        <f t="shared" si="6"/>
        <v>3238</v>
      </c>
      <c r="AD42" s="36">
        <f t="shared" si="7"/>
        <v>5654</v>
      </c>
      <c r="AE42" s="36">
        <f t="shared" si="8"/>
        <v>69</v>
      </c>
      <c r="AF42" s="36">
        <f t="shared" si="4"/>
        <v>226</v>
      </c>
      <c r="AG42" s="36">
        <f t="shared" ref="AG42:AG73" si="38">W42</f>
        <v>273</v>
      </c>
      <c r="AH42" s="36">
        <f t="shared" si="9"/>
        <v>5152</v>
      </c>
      <c r="AK42" s="149"/>
      <c r="AL42" s="146"/>
    </row>
    <row r="43" spans="2:42" s="38" customFormat="1" ht="12" customHeight="1" x14ac:dyDescent="0.2">
      <c r="B43" s="40"/>
      <c r="C43" s="41" t="s">
        <v>82</v>
      </c>
      <c r="D43" s="42">
        <f t="shared" ref="D43:F43" si="39">D44+D45</f>
        <v>0</v>
      </c>
      <c r="E43" s="42">
        <f t="shared" si="39"/>
        <v>120</v>
      </c>
      <c r="F43" s="42">
        <f t="shared" si="39"/>
        <v>40</v>
      </c>
      <c r="G43" s="42">
        <f>G44+G45</f>
        <v>50</v>
      </c>
      <c r="H43" s="42">
        <f t="shared" ref="H43:R43" si="40">H44+H45</f>
        <v>50</v>
      </c>
      <c r="I43" s="42">
        <f t="shared" si="40"/>
        <v>50</v>
      </c>
      <c r="J43" s="42">
        <f t="shared" si="40"/>
        <v>0</v>
      </c>
      <c r="K43" s="42">
        <f t="shared" si="40"/>
        <v>0</v>
      </c>
      <c r="L43" s="42">
        <f t="shared" si="40"/>
        <v>0</v>
      </c>
      <c r="M43" s="42">
        <f t="shared" si="40"/>
        <v>0</v>
      </c>
      <c r="N43" s="42">
        <f t="shared" si="40"/>
        <v>0</v>
      </c>
      <c r="O43" s="42">
        <f t="shared" si="40"/>
        <v>0</v>
      </c>
      <c r="P43" s="42">
        <f t="shared" si="40"/>
        <v>0</v>
      </c>
      <c r="Q43" s="42">
        <f t="shared" si="40"/>
        <v>0</v>
      </c>
      <c r="R43" s="42">
        <f t="shared" si="40"/>
        <v>0</v>
      </c>
      <c r="S43" s="42">
        <f t="shared" ref="S43:AA43" si="41">S44+S45</f>
        <v>0</v>
      </c>
      <c r="T43" s="42">
        <f t="shared" si="41"/>
        <v>0</v>
      </c>
      <c r="U43" s="42">
        <f t="shared" si="41"/>
        <v>0</v>
      </c>
      <c r="V43" s="42">
        <f t="shared" si="41"/>
        <v>0</v>
      </c>
      <c r="W43" s="42">
        <f t="shared" si="41"/>
        <v>0</v>
      </c>
      <c r="X43" s="42">
        <f t="shared" si="41"/>
        <v>0</v>
      </c>
      <c r="Y43" s="42">
        <f t="shared" si="41"/>
        <v>0</v>
      </c>
      <c r="Z43" s="42">
        <f t="shared" si="41"/>
        <v>0</v>
      </c>
      <c r="AA43" s="42">
        <f t="shared" si="41"/>
        <v>0</v>
      </c>
      <c r="AC43" s="42">
        <f t="shared" si="6"/>
        <v>50</v>
      </c>
      <c r="AD43" s="42">
        <f t="shared" si="7"/>
        <v>0</v>
      </c>
      <c r="AE43" s="42">
        <f t="shared" si="8"/>
        <v>0</v>
      </c>
      <c r="AF43" s="42">
        <f t="shared" si="4"/>
        <v>0</v>
      </c>
      <c r="AG43" s="42">
        <f t="shared" si="38"/>
        <v>0</v>
      </c>
      <c r="AH43" s="42">
        <f t="shared" si="9"/>
        <v>0</v>
      </c>
      <c r="AI43" s="146"/>
      <c r="AJ43" s="158"/>
      <c r="AK43" s="149"/>
      <c r="AL43" s="146"/>
      <c r="AN43" s="29"/>
      <c r="AP43" s="29"/>
    </row>
    <row r="44" spans="2:42" ht="12" customHeight="1" x14ac:dyDescent="0.2">
      <c r="B44" s="34"/>
      <c r="C44" s="35" t="s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C44" s="36">
        <f t="shared" si="6"/>
        <v>0</v>
      </c>
      <c r="AD44" s="36">
        <f t="shared" si="7"/>
        <v>0</v>
      </c>
      <c r="AE44" s="36">
        <f t="shared" si="8"/>
        <v>0</v>
      </c>
      <c r="AF44" s="36">
        <f t="shared" si="4"/>
        <v>0</v>
      </c>
      <c r="AG44" s="36">
        <f t="shared" si="38"/>
        <v>0</v>
      </c>
      <c r="AH44" s="36">
        <f t="shared" si="9"/>
        <v>0</v>
      </c>
      <c r="AK44" s="149"/>
      <c r="AL44" s="146"/>
    </row>
    <row r="45" spans="2:42" ht="12" customHeight="1" x14ac:dyDescent="0.2">
      <c r="B45" s="34"/>
      <c r="C45" s="35" t="s">
        <v>2</v>
      </c>
      <c r="D45" s="36">
        <v>0</v>
      </c>
      <c r="E45" s="36">
        <v>120</v>
      </c>
      <c r="F45" s="36">
        <v>40</v>
      </c>
      <c r="G45" s="36">
        <v>50</v>
      </c>
      <c r="H45" s="36">
        <v>50</v>
      </c>
      <c r="I45" s="36">
        <v>50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C45" s="36">
        <f t="shared" si="6"/>
        <v>50</v>
      </c>
      <c r="AD45" s="36">
        <f t="shared" si="7"/>
        <v>0</v>
      </c>
      <c r="AE45" s="36">
        <f t="shared" si="8"/>
        <v>0</v>
      </c>
      <c r="AF45" s="36">
        <f t="shared" si="4"/>
        <v>0</v>
      </c>
      <c r="AG45" s="36">
        <f t="shared" si="38"/>
        <v>0</v>
      </c>
      <c r="AH45" s="36">
        <f t="shared" si="9"/>
        <v>0</v>
      </c>
      <c r="AK45" s="149"/>
      <c r="AL45" s="146"/>
    </row>
    <row r="46" spans="2:42" ht="12" customHeight="1" x14ac:dyDescent="0.2">
      <c r="B46" s="31"/>
      <c r="C46" s="32" t="s">
        <v>83</v>
      </c>
      <c r="D46" s="33">
        <v>45066</v>
      </c>
      <c r="E46" s="33">
        <v>31011</v>
      </c>
      <c r="F46" s="33">
        <v>28612</v>
      </c>
      <c r="G46" s="33">
        <v>29331</v>
      </c>
      <c r="H46" s="33">
        <v>36787</v>
      </c>
      <c r="I46" s="33">
        <v>24897</v>
      </c>
      <c r="J46" s="33">
        <v>24636</v>
      </c>
      <c r="K46" s="33">
        <v>34322</v>
      </c>
      <c r="L46" s="33">
        <v>45537</v>
      </c>
      <c r="M46" s="33">
        <v>39778</v>
      </c>
      <c r="N46" s="33">
        <v>37822</v>
      </c>
      <c r="O46" s="33">
        <v>29251</v>
      </c>
      <c r="P46" s="33">
        <v>40235</v>
      </c>
      <c r="Q46" s="33">
        <v>34967</v>
      </c>
      <c r="R46" s="33">
        <v>37459</v>
      </c>
      <c r="S46" s="33">
        <v>36832</v>
      </c>
      <c r="T46" s="33">
        <v>30616</v>
      </c>
      <c r="U46" s="33">
        <v>15898</v>
      </c>
      <c r="V46" s="33">
        <v>19720</v>
      </c>
      <c r="W46" s="33">
        <v>28980</v>
      </c>
      <c r="X46" s="33">
        <v>26659</v>
      </c>
      <c r="Y46" s="33">
        <v>18616</v>
      </c>
      <c r="Z46" s="33">
        <v>21493</v>
      </c>
      <c r="AA46" s="33">
        <v>22939</v>
      </c>
      <c r="AC46" s="33">
        <f t="shared" si="6"/>
        <v>29331</v>
      </c>
      <c r="AD46" s="33">
        <f t="shared" si="7"/>
        <v>34322</v>
      </c>
      <c r="AE46" s="33">
        <f t="shared" si="8"/>
        <v>29251</v>
      </c>
      <c r="AF46" s="33">
        <f t="shared" si="4"/>
        <v>36832</v>
      </c>
      <c r="AG46" s="33">
        <f t="shared" si="38"/>
        <v>28980</v>
      </c>
      <c r="AH46" s="33">
        <f t="shared" si="9"/>
        <v>22939</v>
      </c>
      <c r="AK46" s="149"/>
      <c r="AL46" s="146"/>
    </row>
    <row r="47" spans="2:42" ht="12" customHeight="1" x14ac:dyDescent="0.2">
      <c r="B47" s="31"/>
      <c r="C47" s="32" t="s">
        <v>84</v>
      </c>
      <c r="D47" s="33"/>
      <c r="E47" s="33"/>
      <c r="F47" s="33"/>
      <c r="G47" s="33">
        <v>604</v>
      </c>
      <c r="H47" s="33">
        <v>517</v>
      </c>
      <c r="I47" s="33">
        <v>193</v>
      </c>
      <c r="J47" s="33">
        <v>417</v>
      </c>
      <c r="K47" s="33">
        <v>432</v>
      </c>
      <c r="L47" s="33">
        <v>486</v>
      </c>
      <c r="M47" s="33">
        <v>370</v>
      </c>
      <c r="N47" s="33">
        <v>396</v>
      </c>
      <c r="O47" s="33">
        <v>779</v>
      </c>
      <c r="P47" s="33">
        <v>759</v>
      </c>
      <c r="Q47" s="33">
        <v>672</v>
      </c>
      <c r="R47" s="33">
        <v>485</v>
      </c>
      <c r="S47" s="33">
        <v>556</v>
      </c>
      <c r="T47" s="33">
        <v>975</v>
      </c>
      <c r="U47" s="33">
        <v>677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C47" s="33">
        <f t="shared" si="6"/>
        <v>604</v>
      </c>
      <c r="AD47" s="33">
        <f t="shared" si="7"/>
        <v>432</v>
      </c>
      <c r="AE47" s="33">
        <f t="shared" si="8"/>
        <v>779</v>
      </c>
      <c r="AF47" s="33">
        <f t="shared" si="4"/>
        <v>556</v>
      </c>
      <c r="AG47" s="33">
        <f t="shared" si="38"/>
        <v>0</v>
      </c>
      <c r="AH47" s="33">
        <f t="shared" si="9"/>
        <v>0</v>
      </c>
      <c r="AK47" s="149"/>
      <c r="AL47" s="146"/>
    </row>
    <row r="48" spans="2:42" ht="12" customHeight="1" x14ac:dyDescent="0.2">
      <c r="B48" s="31"/>
      <c r="C48" s="32" t="s">
        <v>85</v>
      </c>
      <c r="D48" s="33">
        <v>7068</v>
      </c>
      <c r="E48" s="33">
        <v>6232</v>
      </c>
      <c r="F48" s="33">
        <v>5020</v>
      </c>
      <c r="G48" s="33">
        <v>3811</v>
      </c>
      <c r="H48" s="33">
        <v>7621</v>
      </c>
      <c r="I48" s="33">
        <v>4383</v>
      </c>
      <c r="J48" s="33">
        <v>4689</v>
      </c>
      <c r="K48" s="33">
        <v>4783</v>
      </c>
      <c r="L48" s="33">
        <v>7496</v>
      </c>
      <c r="M48" s="33">
        <v>5819</v>
      </c>
      <c r="N48" s="33">
        <v>5131</v>
      </c>
      <c r="O48" s="33">
        <v>4399</v>
      </c>
      <c r="P48" s="33">
        <v>7635</v>
      </c>
      <c r="Q48" s="33">
        <v>6199</v>
      </c>
      <c r="R48" s="33">
        <v>6152</v>
      </c>
      <c r="S48" s="33">
        <v>5920</v>
      </c>
      <c r="T48" s="33">
        <v>7919</v>
      </c>
      <c r="U48" s="33">
        <v>6680</v>
      </c>
      <c r="V48" s="33">
        <v>6271</v>
      </c>
      <c r="W48" s="33">
        <v>5839</v>
      </c>
      <c r="X48" s="33">
        <v>8977</v>
      </c>
      <c r="Y48" s="33">
        <v>7707</v>
      </c>
      <c r="Z48" s="33">
        <v>7299</v>
      </c>
      <c r="AA48" s="33">
        <v>5689</v>
      </c>
      <c r="AC48" s="33">
        <f t="shared" si="6"/>
        <v>3811</v>
      </c>
      <c r="AD48" s="33">
        <f t="shared" si="7"/>
        <v>4783</v>
      </c>
      <c r="AE48" s="33">
        <f t="shared" si="8"/>
        <v>4399</v>
      </c>
      <c r="AF48" s="33">
        <f t="shared" si="4"/>
        <v>5920</v>
      </c>
      <c r="AG48" s="33">
        <f t="shared" si="38"/>
        <v>5839</v>
      </c>
      <c r="AH48" s="33">
        <f t="shared" si="9"/>
        <v>5689</v>
      </c>
      <c r="AK48" s="149"/>
      <c r="AL48" s="146"/>
    </row>
    <row r="49" spans="2:42" ht="12" customHeight="1" x14ac:dyDescent="0.2">
      <c r="B49" s="31"/>
      <c r="C49" s="32" t="s">
        <v>86</v>
      </c>
      <c r="D49" s="33">
        <v>703</v>
      </c>
      <c r="E49" s="33">
        <v>537</v>
      </c>
      <c r="F49" s="33">
        <v>493</v>
      </c>
      <c r="G49" s="33">
        <v>446</v>
      </c>
      <c r="H49" s="33">
        <v>120</v>
      </c>
      <c r="I49" s="33">
        <v>0</v>
      </c>
      <c r="J49" s="33">
        <v>0</v>
      </c>
      <c r="K49" s="33">
        <v>24775</v>
      </c>
      <c r="L49" s="33">
        <v>24130</v>
      </c>
      <c r="M49" s="33">
        <v>24130</v>
      </c>
      <c r="N49" s="33">
        <v>23201</v>
      </c>
      <c r="O49" s="33">
        <v>23201</v>
      </c>
      <c r="P49" s="33">
        <v>0</v>
      </c>
      <c r="Q49" s="33">
        <v>0</v>
      </c>
      <c r="R49" s="33">
        <v>0</v>
      </c>
      <c r="S49" s="33">
        <v>23</v>
      </c>
      <c r="T49" s="33">
        <v>23</v>
      </c>
      <c r="U49" s="33">
        <v>0</v>
      </c>
      <c r="V49" s="33">
        <v>0</v>
      </c>
      <c r="W49" s="33">
        <v>12863</v>
      </c>
      <c r="X49" s="33">
        <v>12790</v>
      </c>
      <c r="Y49" s="33">
        <v>12717</v>
      </c>
      <c r="Z49" s="33">
        <v>0</v>
      </c>
      <c r="AA49" s="33">
        <v>0</v>
      </c>
      <c r="AC49" s="33">
        <f t="shared" si="6"/>
        <v>446</v>
      </c>
      <c r="AD49" s="33">
        <f t="shared" si="7"/>
        <v>24775</v>
      </c>
      <c r="AE49" s="33">
        <f t="shared" si="8"/>
        <v>23201</v>
      </c>
      <c r="AF49" s="33">
        <f t="shared" si="4"/>
        <v>23</v>
      </c>
      <c r="AG49" s="33">
        <f t="shared" si="38"/>
        <v>12863</v>
      </c>
      <c r="AH49" s="33">
        <f t="shared" si="9"/>
        <v>0</v>
      </c>
      <c r="AK49" s="149"/>
      <c r="AL49" s="146"/>
    </row>
    <row r="50" spans="2:42" ht="12" customHeight="1" thickBot="1" x14ac:dyDescent="0.25">
      <c r="B50" s="200" t="s">
        <v>87</v>
      </c>
      <c r="C50" s="200"/>
      <c r="D50" s="43">
        <f t="shared" ref="D50:F50" si="42">SUM(D10,D29)</f>
        <v>828524</v>
      </c>
      <c r="E50" s="43">
        <f t="shared" si="42"/>
        <v>842284</v>
      </c>
      <c r="F50" s="43">
        <f t="shared" si="42"/>
        <v>837730</v>
      </c>
      <c r="G50" s="43">
        <f>SUM(G10,G29)</f>
        <v>839190</v>
      </c>
      <c r="H50" s="43">
        <f t="shared" ref="H50:N50" si="43">SUM(H10,H29)</f>
        <v>871987</v>
      </c>
      <c r="I50" s="43">
        <f t="shared" si="43"/>
        <v>860208</v>
      </c>
      <c r="J50" s="43">
        <f t="shared" si="43"/>
        <v>870728</v>
      </c>
      <c r="K50" s="43">
        <f t="shared" si="43"/>
        <v>887836</v>
      </c>
      <c r="L50" s="43">
        <f t="shared" si="43"/>
        <v>903974</v>
      </c>
      <c r="M50" s="43">
        <f t="shared" si="43"/>
        <v>913866</v>
      </c>
      <c r="N50" s="43">
        <f t="shared" si="43"/>
        <v>917301</v>
      </c>
      <c r="O50" s="43">
        <f t="shared" ref="O50:P50" si="44">SUM(O10,O29)</f>
        <v>874949</v>
      </c>
      <c r="P50" s="43">
        <f t="shared" si="44"/>
        <v>952018</v>
      </c>
      <c r="Q50" s="43">
        <f t="shared" ref="Q50:R50" si="45">SUM(Q10,Q29)</f>
        <v>964698</v>
      </c>
      <c r="R50" s="43">
        <f t="shared" si="45"/>
        <v>992103</v>
      </c>
      <c r="S50" s="43">
        <f t="shared" ref="S50:T50" si="46">SUM(S10,S29)</f>
        <v>999260</v>
      </c>
      <c r="T50" s="43">
        <f t="shared" si="46"/>
        <v>1046310</v>
      </c>
      <c r="U50" s="43">
        <f t="shared" ref="U50:V50" si="47">SUM(U10,U29)</f>
        <v>1058983</v>
      </c>
      <c r="V50" s="43">
        <f t="shared" si="47"/>
        <v>1055300</v>
      </c>
      <c r="W50" s="43">
        <f t="shared" ref="W50:X50" si="48">SUM(W10,W29)</f>
        <v>1042047</v>
      </c>
      <c r="X50" s="43">
        <f t="shared" si="48"/>
        <v>1060586</v>
      </c>
      <c r="Y50" s="43">
        <f t="shared" ref="Y50:Z50" si="49">SUM(Y10,Y29)</f>
        <v>1049326</v>
      </c>
      <c r="Z50" s="43">
        <f t="shared" si="49"/>
        <v>1059389</v>
      </c>
      <c r="AA50" s="43">
        <f t="shared" ref="AA50" si="50">SUM(AA10,AA29)</f>
        <v>975198</v>
      </c>
      <c r="AC50" s="43">
        <f t="shared" si="6"/>
        <v>839190</v>
      </c>
      <c r="AD50" s="43">
        <f t="shared" si="7"/>
        <v>887836</v>
      </c>
      <c r="AE50" s="43">
        <f t="shared" si="8"/>
        <v>874949</v>
      </c>
      <c r="AF50" s="43">
        <f t="shared" si="4"/>
        <v>999260</v>
      </c>
      <c r="AG50" s="43">
        <f t="shared" si="38"/>
        <v>1042047</v>
      </c>
      <c r="AH50" s="43">
        <f t="shared" si="9"/>
        <v>975198</v>
      </c>
      <c r="AK50" s="149"/>
      <c r="AL50" s="146"/>
    </row>
    <row r="51" spans="2:42" ht="12" customHeight="1" x14ac:dyDescent="0.2">
      <c r="B51" s="197" t="s">
        <v>88</v>
      </c>
      <c r="C51" s="197"/>
      <c r="D51" s="39">
        <f t="shared" ref="D51:F51" si="51">SUM(D52,D64)</f>
        <v>470648</v>
      </c>
      <c r="E51" s="39">
        <f t="shared" si="51"/>
        <v>465251</v>
      </c>
      <c r="F51" s="39">
        <f t="shared" si="51"/>
        <v>477678</v>
      </c>
      <c r="G51" s="39">
        <f>SUM(G52,G64)</f>
        <v>476984</v>
      </c>
      <c r="H51" s="39">
        <f t="shared" ref="H51:N51" si="52">SUM(H52,H64)</f>
        <v>492403</v>
      </c>
      <c r="I51" s="39">
        <f t="shared" si="52"/>
        <v>480300</v>
      </c>
      <c r="J51" s="39">
        <f t="shared" si="52"/>
        <v>493907</v>
      </c>
      <c r="K51" s="39">
        <f t="shared" si="52"/>
        <v>492889</v>
      </c>
      <c r="L51" s="39">
        <f t="shared" si="52"/>
        <v>505224</v>
      </c>
      <c r="M51" s="39">
        <f t="shared" si="52"/>
        <v>520305</v>
      </c>
      <c r="N51" s="39">
        <f t="shared" si="52"/>
        <v>516265</v>
      </c>
      <c r="O51" s="39">
        <f t="shared" ref="O51:P51" si="53">SUM(O52,O64)</f>
        <v>517574</v>
      </c>
      <c r="P51" s="39">
        <f t="shared" si="53"/>
        <v>560891</v>
      </c>
      <c r="Q51" s="39">
        <f t="shared" ref="Q51:R51" si="54">SUM(Q52,Q64)</f>
        <v>551328</v>
      </c>
      <c r="R51" s="39">
        <f t="shared" si="54"/>
        <v>550918</v>
      </c>
      <c r="S51" s="39">
        <f t="shared" ref="S51:T51" si="55">SUM(S52,S64)</f>
        <v>551275</v>
      </c>
      <c r="T51" s="39">
        <f t="shared" si="55"/>
        <v>530125</v>
      </c>
      <c r="U51" s="39">
        <f t="shared" ref="U51:V51" si="56">SUM(U52,U64)</f>
        <v>526750</v>
      </c>
      <c r="V51" s="39">
        <f t="shared" si="56"/>
        <v>520704</v>
      </c>
      <c r="W51" s="39">
        <f t="shared" ref="W51:X51" si="57">SUM(W52,W64)</f>
        <v>539148</v>
      </c>
      <c r="X51" s="39">
        <f t="shared" si="57"/>
        <v>550768</v>
      </c>
      <c r="Y51" s="39">
        <f t="shared" ref="Y51:Z51" si="58">SUM(Y52,Y64)</f>
        <v>545864</v>
      </c>
      <c r="Z51" s="39">
        <f t="shared" si="58"/>
        <v>557048</v>
      </c>
      <c r="AA51" s="39">
        <f t="shared" ref="AA51" si="59">SUM(AA52,AA64)</f>
        <v>539023</v>
      </c>
      <c r="AC51" s="39">
        <f t="shared" si="6"/>
        <v>476984</v>
      </c>
      <c r="AD51" s="39">
        <f t="shared" si="7"/>
        <v>492889</v>
      </c>
      <c r="AE51" s="39">
        <f t="shared" si="8"/>
        <v>517574</v>
      </c>
      <c r="AF51" s="39">
        <f t="shared" si="4"/>
        <v>551275</v>
      </c>
      <c r="AG51" s="39">
        <f t="shared" si="38"/>
        <v>539148</v>
      </c>
      <c r="AH51" s="39">
        <f t="shared" si="9"/>
        <v>539023</v>
      </c>
      <c r="AK51" s="149"/>
      <c r="AL51" s="146"/>
    </row>
    <row r="52" spans="2:42" ht="12" customHeight="1" x14ac:dyDescent="0.2">
      <c r="B52" s="197" t="s">
        <v>89</v>
      </c>
      <c r="C52" s="197"/>
      <c r="D52" s="39">
        <f t="shared" ref="D52:F52" si="60">SUM(D53:D60)</f>
        <v>465513</v>
      </c>
      <c r="E52" s="39">
        <f t="shared" si="60"/>
        <v>458800</v>
      </c>
      <c r="F52" s="39">
        <f t="shared" si="60"/>
        <v>472013</v>
      </c>
      <c r="G52" s="39">
        <f>SUM(G53:G60)</f>
        <v>471391</v>
      </c>
      <c r="H52" s="39">
        <f t="shared" ref="H52:N52" si="61">SUM(H53:H60)</f>
        <v>486599</v>
      </c>
      <c r="I52" s="39">
        <f t="shared" si="61"/>
        <v>474351</v>
      </c>
      <c r="J52" s="39">
        <f t="shared" si="61"/>
        <v>487756</v>
      </c>
      <c r="K52" s="39">
        <f t="shared" si="61"/>
        <v>486189</v>
      </c>
      <c r="L52" s="39">
        <f t="shared" si="61"/>
        <v>498073</v>
      </c>
      <c r="M52" s="39">
        <f t="shared" si="61"/>
        <v>512991</v>
      </c>
      <c r="N52" s="39">
        <f t="shared" si="61"/>
        <v>508721</v>
      </c>
      <c r="O52" s="39">
        <f t="shared" ref="O52:P52" si="62">SUM(O53:O60)</f>
        <v>510089</v>
      </c>
      <c r="P52" s="39">
        <f t="shared" si="62"/>
        <v>552434</v>
      </c>
      <c r="Q52" s="39">
        <f t="shared" ref="Q52:R52" si="63">SUM(Q53:Q60)</f>
        <v>542716</v>
      </c>
      <c r="R52" s="39">
        <f t="shared" si="63"/>
        <v>547078</v>
      </c>
      <c r="S52" s="39">
        <f t="shared" ref="S52:T52" si="64">SUM(S53:S60)</f>
        <v>547345</v>
      </c>
      <c r="T52" s="39">
        <f t="shared" si="64"/>
        <v>528546</v>
      </c>
      <c r="U52" s="39">
        <f t="shared" ref="U52:V52" si="65">SUM(U53:U60)</f>
        <v>525217</v>
      </c>
      <c r="V52" s="39">
        <f t="shared" si="65"/>
        <v>519057</v>
      </c>
      <c r="W52" s="39">
        <f t="shared" ref="W52:X52" si="66">SUM(W53:W60)</f>
        <v>537347</v>
      </c>
      <c r="X52" s="39">
        <f t="shared" si="66"/>
        <v>548713</v>
      </c>
      <c r="Y52" s="39">
        <f t="shared" ref="Y52:Z52" si="67">SUM(Y53:Y60)</f>
        <v>543692</v>
      </c>
      <c r="Z52" s="39">
        <f t="shared" si="67"/>
        <v>554937</v>
      </c>
      <c r="AA52" s="39">
        <f t="shared" ref="AA52" si="68">SUM(AA53:AA60)</f>
        <v>536965</v>
      </c>
      <c r="AC52" s="39">
        <f t="shared" si="6"/>
        <v>471391</v>
      </c>
      <c r="AD52" s="39">
        <f t="shared" si="7"/>
        <v>486189</v>
      </c>
      <c r="AE52" s="39">
        <f t="shared" si="8"/>
        <v>510089</v>
      </c>
      <c r="AF52" s="39">
        <f t="shared" si="4"/>
        <v>547345</v>
      </c>
      <c r="AG52" s="39">
        <f t="shared" si="38"/>
        <v>537347</v>
      </c>
      <c r="AH52" s="39">
        <f t="shared" si="9"/>
        <v>536965</v>
      </c>
      <c r="AK52" s="149"/>
      <c r="AL52" s="146"/>
    </row>
    <row r="53" spans="2:42" ht="12" customHeight="1" x14ac:dyDescent="0.2">
      <c r="B53" s="31"/>
      <c r="C53" s="32" t="s">
        <v>90</v>
      </c>
      <c r="D53" s="33">
        <v>3311</v>
      </c>
      <c r="E53" s="33">
        <v>3311</v>
      </c>
      <c r="F53" s="33">
        <v>3311</v>
      </c>
      <c r="G53" s="33">
        <v>3311</v>
      </c>
      <c r="H53" s="33">
        <v>3311</v>
      </c>
      <c r="I53" s="33">
        <v>3311</v>
      </c>
      <c r="J53" s="33">
        <v>3311</v>
      </c>
      <c r="K53" s="33">
        <v>3286</v>
      </c>
      <c r="L53" s="33">
        <v>3286</v>
      </c>
      <c r="M53" s="33">
        <v>3286</v>
      </c>
      <c r="N53" s="33">
        <v>3286</v>
      </c>
      <c r="O53" s="33">
        <v>3281</v>
      </c>
      <c r="P53" s="33">
        <v>3281</v>
      </c>
      <c r="Q53" s="33">
        <v>3281</v>
      </c>
      <c r="R53" s="33">
        <v>3281</v>
      </c>
      <c r="S53" s="33">
        <v>3278</v>
      </c>
      <c r="T53" s="33">
        <v>3278</v>
      </c>
      <c r="U53" s="33">
        <v>3278</v>
      </c>
      <c r="V53" s="33">
        <v>3278</v>
      </c>
      <c r="W53" s="33">
        <v>3265</v>
      </c>
      <c r="X53" s="33">
        <v>3265</v>
      </c>
      <c r="Y53" s="33">
        <v>3265</v>
      </c>
      <c r="Z53" s="33">
        <v>3265</v>
      </c>
      <c r="AA53" s="33">
        <v>3265</v>
      </c>
      <c r="AC53" s="33">
        <f t="shared" si="6"/>
        <v>3311</v>
      </c>
      <c r="AD53" s="33">
        <f t="shared" si="7"/>
        <v>3286</v>
      </c>
      <c r="AE53" s="33">
        <f t="shared" si="8"/>
        <v>3281</v>
      </c>
      <c r="AF53" s="33">
        <f t="shared" si="4"/>
        <v>3278</v>
      </c>
      <c r="AG53" s="33">
        <f t="shared" si="38"/>
        <v>3265</v>
      </c>
      <c r="AH53" s="33">
        <f t="shared" si="9"/>
        <v>3265</v>
      </c>
      <c r="AK53" s="149"/>
      <c r="AL53" s="146"/>
    </row>
    <row r="54" spans="2:42" ht="12" customHeight="1" x14ac:dyDescent="0.2">
      <c r="B54" s="31"/>
      <c r="C54" s="32" t="s">
        <v>304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>
        <v>-3</v>
      </c>
      <c r="R54" s="33">
        <v>-3</v>
      </c>
      <c r="S54" s="33"/>
      <c r="T54" s="33">
        <v>0</v>
      </c>
      <c r="U54" s="33">
        <v>-13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C54" s="33">
        <f t="shared" ref="AC54:AC55" si="69">G54</f>
        <v>0</v>
      </c>
      <c r="AD54" s="33">
        <f t="shared" ref="AD54:AD55" si="70">K54</f>
        <v>0</v>
      </c>
      <c r="AE54" s="33">
        <f t="shared" ref="AE54:AE55" si="71">O54</f>
        <v>0</v>
      </c>
      <c r="AF54" s="33">
        <f t="shared" ref="AF54:AF55" si="72">S54</f>
        <v>0</v>
      </c>
      <c r="AG54" s="33">
        <f t="shared" si="38"/>
        <v>0</v>
      </c>
      <c r="AH54" s="33">
        <f t="shared" si="9"/>
        <v>0</v>
      </c>
      <c r="AK54" s="149"/>
      <c r="AL54" s="146"/>
    </row>
    <row r="55" spans="2:42" ht="12" customHeight="1" x14ac:dyDescent="0.2">
      <c r="B55" s="31"/>
      <c r="C55" s="32" t="s">
        <v>305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>
        <v>-3823</v>
      </c>
      <c r="P55" s="33">
        <v>-4062</v>
      </c>
      <c r="Q55" s="33">
        <v>-4181</v>
      </c>
      <c r="R55" s="33">
        <v>-4181</v>
      </c>
      <c r="S55" s="33">
        <v>-3972</v>
      </c>
      <c r="T55" s="33">
        <v>-5155</v>
      </c>
      <c r="U55" s="33">
        <v>-5909</v>
      </c>
      <c r="V55" s="33">
        <v>-5922</v>
      </c>
      <c r="W55" s="33">
        <v>-3522</v>
      </c>
      <c r="X55" s="33">
        <v>-3522</v>
      </c>
      <c r="Y55" s="33">
        <v>-3522</v>
      </c>
      <c r="Z55" s="33">
        <v>-3522</v>
      </c>
      <c r="AA55" s="33">
        <v>-3522</v>
      </c>
      <c r="AC55" s="33">
        <f t="shared" si="69"/>
        <v>0</v>
      </c>
      <c r="AD55" s="33">
        <f t="shared" si="70"/>
        <v>0</v>
      </c>
      <c r="AE55" s="33">
        <f t="shared" si="71"/>
        <v>-3823</v>
      </c>
      <c r="AF55" s="33">
        <f t="shared" si="72"/>
        <v>-3972</v>
      </c>
      <c r="AG55" s="33">
        <f t="shared" si="38"/>
        <v>-3522</v>
      </c>
      <c r="AH55" s="33">
        <f t="shared" si="9"/>
        <v>-3522</v>
      </c>
      <c r="AK55" s="149"/>
      <c r="AL55" s="146"/>
    </row>
    <row r="56" spans="2:42" ht="12" customHeight="1" x14ac:dyDescent="0.2">
      <c r="B56" s="31"/>
      <c r="C56" s="32" t="s">
        <v>91</v>
      </c>
      <c r="D56" s="33">
        <v>426825</v>
      </c>
      <c r="E56" s="33">
        <v>460590</v>
      </c>
      <c r="F56" s="33">
        <v>457771</v>
      </c>
      <c r="G56" s="33">
        <v>448197</v>
      </c>
      <c r="H56" s="33">
        <v>448192</v>
      </c>
      <c r="I56" s="33">
        <v>484784</v>
      </c>
      <c r="J56" s="33">
        <v>484054</v>
      </c>
      <c r="K56" s="33">
        <v>482997</v>
      </c>
      <c r="L56" s="33">
        <v>482817</v>
      </c>
      <c r="M56" s="33">
        <v>498849</v>
      </c>
      <c r="N56" s="33">
        <v>516749</v>
      </c>
      <c r="O56" s="33">
        <v>522191</v>
      </c>
      <c r="P56" s="33">
        <f>517796-P55</f>
        <v>521858</v>
      </c>
      <c r="Q56" s="33">
        <v>553784</v>
      </c>
      <c r="R56" s="33">
        <v>553784</v>
      </c>
      <c r="S56" s="33">
        <v>553460</v>
      </c>
      <c r="T56" s="33">
        <v>559715</v>
      </c>
      <c r="U56" s="33">
        <v>564208</v>
      </c>
      <c r="V56" s="33">
        <v>564207</v>
      </c>
      <c r="W56" s="33">
        <v>562967</v>
      </c>
      <c r="X56" s="33">
        <v>562978</v>
      </c>
      <c r="Y56" s="33">
        <v>600183</v>
      </c>
      <c r="Z56" s="33">
        <v>600182</v>
      </c>
      <c r="AA56" s="33">
        <v>600182</v>
      </c>
      <c r="AC56" s="33">
        <f t="shared" si="6"/>
        <v>448197</v>
      </c>
      <c r="AD56" s="33">
        <f t="shared" si="7"/>
        <v>482997</v>
      </c>
      <c r="AE56" s="33">
        <f t="shared" si="8"/>
        <v>522191</v>
      </c>
      <c r="AF56" s="33">
        <f t="shared" ref="AF56:AF95" si="73">S56</f>
        <v>553460</v>
      </c>
      <c r="AG56" s="33">
        <f t="shared" si="38"/>
        <v>562967</v>
      </c>
      <c r="AH56" s="33">
        <f t="shared" si="9"/>
        <v>600182</v>
      </c>
      <c r="AK56" s="149"/>
      <c r="AL56" s="146"/>
    </row>
    <row r="57" spans="2:42" ht="12" customHeight="1" x14ac:dyDescent="0.2">
      <c r="B57" s="31"/>
      <c r="C57" s="32" t="s">
        <v>92</v>
      </c>
      <c r="D57" s="37">
        <v>273</v>
      </c>
      <c r="E57" s="37">
        <v>273</v>
      </c>
      <c r="F57" s="37">
        <v>273</v>
      </c>
      <c r="G57" s="37">
        <v>-194</v>
      </c>
      <c r="H57" s="37">
        <v>-194</v>
      </c>
      <c r="I57" s="37">
        <v>-194</v>
      </c>
      <c r="J57" s="37">
        <v>-194</v>
      </c>
      <c r="K57" s="37">
        <v>-270</v>
      </c>
      <c r="L57" s="37">
        <v>-270</v>
      </c>
      <c r="M57" s="37">
        <v>-270</v>
      </c>
      <c r="N57" s="37">
        <v>-270</v>
      </c>
      <c r="O57" s="37">
        <v>-253</v>
      </c>
      <c r="P57" s="37">
        <v>-253</v>
      </c>
      <c r="Q57" s="37">
        <v>-253</v>
      </c>
      <c r="R57" s="37">
        <v>-253</v>
      </c>
      <c r="S57" s="37">
        <v>-86</v>
      </c>
      <c r="T57" s="37">
        <v>-86</v>
      </c>
      <c r="U57" s="37">
        <v>-86</v>
      </c>
      <c r="V57" s="37">
        <v>-86</v>
      </c>
      <c r="W57" s="37">
        <v>1147</v>
      </c>
      <c r="X57" s="37">
        <v>1147</v>
      </c>
      <c r="Y57" s="37">
        <v>1147</v>
      </c>
      <c r="Z57" s="37">
        <v>1147</v>
      </c>
      <c r="AA57" s="37">
        <v>894</v>
      </c>
      <c r="AC57" s="37">
        <f t="shared" si="6"/>
        <v>-194</v>
      </c>
      <c r="AD57" s="37">
        <f t="shared" si="7"/>
        <v>-270</v>
      </c>
      <c r="AE57" s="37">
        <f t="shared" si="8"/>
        <v>-253</v>
      </c>
      <c r="AF57" s="37">
        <f t="shared" si="73"/>
        <v>-86</v>
      </c>
      <c r="AG57" s="37">
        <f t="shared" si="38"/>
        <v>1147</v>
      </c>
      <c r="AH57" s="37">
        <f t="shared" si="9"/>
        <v>894</v>
      </c>
      <c r="AK57" s="149"/>
      <c r="AL57" s="146"/>
    </row>
    <row r="58" spans="2:42" ht="12" customHeight="1" x14ac:dyDescent="0.2">
      <c r="B58" s="31"/>
      <c r="C58" s="32" t="s">
        <v>93</v>
      </c>
      <c r="D58" s="37">
        <v>-3796</v>
      </c>
      <c r="E58" s="37">
        <v>-5398</v>
      </c>
      <c r="F58" s="37">
        <v>-3787</v>
      </c>
      <c r="G58" s="37">
        <v>-4892</v>
      </c>
      <c r="H58" s="37">
        <v>-3493</v>
      </c>
      <c r="I58" s="37">
        <v>-3872</v>
      </c>
      <c r="J58" s="37">
        <v>-4101</v>
      </c>
      <c r="K58" s="37">
        <v>-1361</v>
      </c>
      <c r="L58" s="37">
        <v>-6183</v>
      </c>
      <c r="M58" s="37">
        <v>-5611</v>
      </c>
      <c r="N58" s="37">
        <v>-7497</v>
      </c>
      <c r="O58" s="37">
        <v>-4022</v>
      </c>
      <c r="P58" s="37">
        <v>-1487</v>
      </c>
      <c r="Q58" s="37">
        <v>1677</v>
      </c>
      <c r="R58" s="37">
        <v>483</v>
      </c>
      <c r="S58" s="37">
        <v>1684</v>
      </c>
      <c r="T58" s="37">
        <v>248</v>
      </c>
      <c r="U58" s="37">
        <v>-163</v>
      </c>
      <c r="V58" s="37">
        <v>-2848</v>
      </c>
      <c r="W58" s="37">
        <v>2705</v>
      </c>
      <c r="X58" s="37">
        <v>5398</v>
      </c>
      <c r="Y58" s="37">
        <v>5220</v>
      </c>
      <c r="Z58" s="37">
        <v>8005</v>
      </c>
      <c r="AA58" s="37">
        <v>8845</v>
      </c>
      <c r="AC58" s="37">
        <f t="shared" si="6"/>
        <v>-4892</v>
      </c>
      <c r="AD58" s="37">
        <f t="shared" si="7"/>
        <v>-1361</v>
      </c>
      <c r="AE58" s="37">
        <f t="shared" si="8"/>
        <v>-4022</v>
      </c>
      <c r="AF58" s="37">
        <f t="shared" si="73"/>
        <v>1684</v>
      </c>
      <c r="AG58" s="37">
        <f t="shared" si="38"/>
        <v>2705</v>
      </c>
      <c r="AH58" s="37">
        <f t="shared" si="9"/>
        <v>8845</v>
      </c>
      <c r="AK58" s="149"/>
      <c r="AL58" s="146"/>
    </row>
    <row r="59" spans="2:42" ht="12" customHeight="1" x14ac:dyDescent="0.2">
      <c r="B59" s="31"/>
      <c r="C59" s="32" t="s">
        <v>94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C59" s="37">
        <f t="shared" si="6"/>
        <v>0</v>
      </c>
      <c r="AD59" s="37">
        <f t="shared" si="7"/>
        <v>0</v>
      </c>
      <c r="AE59" s="37">
        <f t="shared" si="8"/>
        <v>0</v>
      </c>
      <c r="AF59" s="37">
        <f t="shared" si="73"/>
        <v>0</v>
      </c>
      <c r="AG59" s="37">
        <f t="shared" si="38"/>
        <v>0</v>
      </c>
      <c r="AH59" s="37">
        <f t="shared" si="9"/>
        <v>0</v>
      </c>
      <c r="AK59" s="149"/>
      <c r="AL59" s="146"/>
    </row>
    <row r="60" spans="2:42" s="38" customFormat="1" ht="12" customHeight="1" x14ac:dyDescent="0.2">
      <c r="B60" s="40"/>
      <c r="C60" s="41" t="s">
        <v>95</v>
      </c>
      <c r="D60" s="42">
        <f t="shared" ref="D60:F60" si="74">SUM(D61:D63)</f>
        <v>38900</v>
      </c>
      <c r="E60" s="42">
        <f t="shared" si="74"/>
        <v>24</v>
      </c>
      <c r="F60" s="42">
        <f t="shared" si="74"/>
        <v>14445</v>
      </c>
      <c r="G60" s="42">
        <f>SUM(G61:G63)</f>
        <v>24969</v>
      </c>
      <c r="H60" s="42">
        <f t="shared" ref="H60:R60" si="75">SUM(H61:H63)</f>
        <v>38783</v>
      </c>
      <c r="I60" s="42">
        <f t="shared" si="75"/>
        <v>-9678</v>
      </c>
      <c r="J60" s="42">
        <f t="shared" si="75"/>
        <v>4686</v>
      </c>
      <c r="K60" s="42">
        <f t="shared" si="75"/>
        <v>1537</v>
      </c>
      <c r="L60" s="42">
        <f t="shared" si="75"/>
        <v>18423</v>
      </c>
      <c r="M60" s="42">
        <f t="shared" si="75"/>
        <v>16737</v>
      </c>
      <c r="N60" s="42">
        <f t="shared" si="75"/>
        <v>-3547</v>
      </c>
      <c r="O60" s="42">
        <f t="shared" si="75"/>
        <v>-7285</v>
      </c>
      <c r="P60" s="42">
        <f t="shared" si="75"/>
        <v>33097</v>
      </c>
      <c r="Q60" s="42">
        <f t="shared" si="75"/>
        <v>-11589</v>
      </c>
      <c r="R60" s="42">
        <f t="shared" si="75"/>
        <v>-6033</v>
      </c>
      <c r="S60" s="42">
        <f t="shared" ref="S60:V60" si="76">SUM(S61:S63)</f>
        <v>-7019</v>
      </c>
      <c r="T60" s="42">
        <f t="shared" si="76"/>
        <v>-29454</v>
      </c>
      <c r="U60" s="42">
        <f t="shared" si="76"/>
        <v>-36098</v>
      </c>
      <c r="V60" s="42">
        <f t="shared" si="76"/>
        <v>-39572</v>
      </c>
      <c r="W60" s="42">
        <f t="shared" ref="W60:AA60" si="77">SUM(W61:W63)</f>
        <v>-29215</v>
      </c>
      <c r="X60" s="42">
        <f t="shared" si="77"/>
        <v>-20553</v>
      </c>
      <c r="Y60" s="42">
        <f t="shared" si="77"/>
        <v>-62601</v>
      </c>
      <c r="Z60" s="42">
        <f t="shared" si="77"/>
        <v>-54140</v>
      </c>
      <c r="AA60" s="42">
        <f t="shared" si="77"/>
        <v>-72699</v>
      </c>
      <c r="AC60" s="42">
        <f t="shared" si="6"/>
        <v>24969</v>
      </c>
      <c r="AD60" s="42">
        <f t="shared" si="7"/>
        <v>1537</v>
      </c>
      <c r="AE60" s="42">
        <f t="shared" si="8"/>
        <v>-7285</v>
      </c>
      <c r="AF60" s="42">
        <f t="shared" si="73"/>
        <v>-7019</v>
      </c>
      <c r="AG60" s="42">
        <f t="shared" si="38"/>
        <v>-29215</v>
      </c>
      <c r="AH60" s="42">
        <f t="shared" si="9"/>
        <v>-72699</v>
      </c>
      <c r="AI60" s="146"/>
      <c r="AJ60" s="146"/>
      <c r="AK60" s="149"/>
      <c r="AL60" s="146"/>
      <c r="AN60" s="29"/>
      <c r="AP60" s="29"/>
    </row>
    <row r="61" spans="2:42" ht="12" customHeight="1" x14ac:dyDescent="0.2">
      <c r="B61" s="34"/>
      <c r="C61" s="35" t="s">
        <v>96</v>
      </c>
      <c r="D61" s="36">
        <v>34878</v>
      </c>
      <c r="E61" s="36">
        <v>-34566</v>
      </c>
      <c r="F61" s="36">
        <v>-37176</v>
      </c>
      <c r="G61" s="36">
        <v>-31088</v>
      </c>
      <c r="H61" s="36">
        <v>35304</v>
      </c>
      <c r="I61" s="36">
        <v>-39573</v>
      </c>
      <c r="J61" s="36">
        <v>-39573</v>
      </c>
      <c r="K61" s="36">
        <v>-38724</v>
      </c>
      <c r="L61" s="36">
        <v>14685</v>
      </c>
      <c r="M61" s="36">
        <v>-1347</v>
      </c>
      <c r="N61" s="36">
        <v>-51458</v>
      </c>
      <c r="O61" s="36">
        <v>-54383</v>
      </c>
      <c r="P61" s="36">
        <v>5851</v>
      </c>
      <c r="Q61" s="36">
        <v>-61101</v>
      </c>
      <c r="R61" s="36">
        <v>-69219</v>
      </c>
      <c r="S61" s="36">
        <v>-69220</v>
      </c>
      <c r="T61" s="36">
        <v>-16718</v>
      </c>
      <c r="U61" s="36">
        <v>-37090</v>
      </c>
      <c r="V61" s="36">
        <v>-37089</v>
      </c>
      <c r="W61" s="36">
        <v>-35831</v>
      </c>
      <c r="X61" s="36">
        <v>-29099</v>
      </c>
      <c r="Y61" s="36">
        <v>-75025</v>
      </c>
      <c r="Z61" s="36">
        <v>-75020</v>
      </c>
      <c r="AA61" s="36">
        <v>-75028</v>
      </c>
      <c r="AC61" s="36">
        <f t="shared" si="6"/>
        <v>-31088</v>
      </c>
      <c r="AD61" s="36">
        <f t="shared" si="7"/>
        <v>-38724</v>
      </c>
      <c r="AE61" s="36">
        <f t="shared" si="8"/>
        <v>-54383</v>
      </c>
      <c r="AF61" s="36">
        <f t="shared" si="73"/>
        <v>-69220</v>
      </c>
      <c r="AG61" s="36">
        <f t="shared" si="38"/>
        <v>-35831</v>
      </c>
      <c r="AH61" s="36">
        <f t="shared" si="9"/>
        <v>-75028</v>
      </c>
      <c r="AI61" s="158"/>
      <c r="AK61" s="149"/>
      <c r="AL61" s="146"/>
    </row>
    <row r="62" spans="2:42" ht="12" customHeight="1" x14ac:dyDescent="0.2">
      <c r="B62" s="34"/>
      <c r="C62" s="35" t="s">
        <v>97</v>
      </c>
      <c r="D62" s="36">
        <v>14349</v>
      </c>
      <c r="E62" s="36">
        <v>34590</v>
      </c>
      <c r="F62" s="36">
        <v>51621</v>
      </c>
      <c r="G62" s="36">
        <v>67788</v>
      </c>
      <c r="H62" s="36">
        <v>15210</v>
      </c>
      <c r="I62" s="36">
        <v>29895</v>
      </c>
      <c r="J62" s="36">
        <v>44259</v>
      </c>
      <c r="K62" s="36">
        <v>53410</v>
      </c>
      <c r="L62" s="36">
        <v>16886</v>
      </c>
      <c r="M62" s="36">
        <v>31232</v>
      </c>
      <c r="N62" s="36">
        <v>47911</v>
      </c>
      <c r="O62" s="36">
        <v>60234</v>
      </c>
      <c r="P62" s="36">
        <v>40382</v>
      </c>
      <c r="Q62" s="36">
        <v>49512</v>
      </c>
      <c r="R62" s="36">
        <v>63186</v>
      </c>
      <c r="S62" s="36">
        <v>62201</v>
      </c>
      <c r="T62" s="36">
        <v>-3993</v>
      </c>
      <c r="U62" s="36">
        <v>992</v>
      </c>
      <c r="V62" s="36">
        <v>-2483</v>
      </c>
      <c r="W62" s="36">
        <v>6616</v>
      </c>
      <c r="X62" s="36">
        <v>8546</v>
      </c>
      <c r="Y62" s="36">
        <v>12424</v>
      </c>
      <c r="Z62" s="36">
        <v>20880</v>
      </c>
      <c r="AA62" s="36">
        <v>8138</v>
      </c>
      <c r="AC62" s="36">
        <f t="shared" si="6"/>
        <v>67788</v>
      </c>
      <c r="AD62" s="36">
        <f t="shared" si="7"/>
        <v>53410</v>
      </c>
      <c r="AE62" s="36">
        <f t="shared" si="8"/>
        <v>60234</v>
      </c>
      <c r="AF62" s="36">
        <f t="shared" si="73"/>
        <v>62201</v>
      </c>
      <c r="AG62" s="36">
        <f t="shared" si="38"/>
        <v>6616</v>
      </c>
      <c r="AH62" s="36">
        <f t="shared" si="9"/>
        <v>8138</v>
      </c>
      <c r="AK62" s="149"/>
      <c r="AL62" s="146"/>
    </row>
    <row r="63" spans="2:42" ht="12" customHeight="1" x14ac:dyDescent="0.2">
      <c r="B63" s="34"/>
      <c r="C63" s="35" t="s">
        <v>98</v>
      </c>
      <c r="D63" s="36">
        <v>-10327</v>
      </c>
      <c r="E63" s="36">
        <v>0</v>
      </c>
      <c r="F63" s="36">
        <v>0</v>
      </c>
      <c r="G63" s="36">
        <v>-11731</v>
      </c>
      <c r="H63" s="36">
        <v>-11731</v>
      </c>
      <c r="I63" s="36">
        <v>0</v>
      </c>
      <c r="J63" s="36">
        <v>0</v>
      </c>
      <c r="K63" s="36">
        <v>-13149</v>
      </c>
      <c r="L63" s="36">
        <v>-13148</v>
      </c>
      <c r="M63" s="36">
        <v>-13148</v>
      </c>
      <c r="N63" s="36">
        <v>0</v>
      </c>
      <c r="O63" s="36">
        <v>-13136</v>
      </c>
      <c r="P63" s="36">
        <v>-13136</v>
      </c>
      <c r="Q63" s="36">
        <v>0</v>
      </c>
      <c r="R63" s="36">
        <v>0</v>
      </c>
      <c r="S63" s="36">
        <v>0</v>
      </c>
      <c r="T63" s="36">
        <v>-8743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-5809</v>
      </c>
      <c r="AC63" s="36">
        <f t="shared" si="6"/>
        <v>-11731</v>
      </c>
      <c r="AD63" s="36">
        <f t="shared" si="7"/>
        <v>-13149</v>
      </c>
      <c r="AE63" s="36">
        <f t="shared" si="8"/>
        <v>-13136</v>
      </c>
      <c r="AF63" s="36">
        <f t="shared" si="73"/>
        <v>0</v>
      </c>
      <c r="AG63" s="36">
        <f t="shared" si="38"/>
        <v>0</v>
      </c>
      <c r="AH63" s="36">
        <f t="shared" si="9"/>
        <v>-5809</v>
      </c>
      <c r="AK63" s="149"/>
      <c r="AL63" s="146"/>
    </row>
    <row r="64" spans="2:42" ht="12" customHeight="1" x14ac:dyDescent="0.2">
      <c r="B64" s="201" t="s">
        <v>99</v>
      </c>
      <c r="C64" s="201"/>
      <c r="D64" s="30">
        <v>5135</v>
      </c>
      <c r="E64" s="30">
        <v>6451</v>
      </c>
      <c r="F64" s="30">
        <v>5665</v>
      </c>
      <c r="G64" s="30">
        <v>5593</v>
      </c>
      <c r="H64" s="30">
        <v>5804</v>
      </c>
      <c r="I64" s="30">
        <v>5949</v>
      </c>
      <c r="J64" s="30">
        <v>6151</v>
      </c>
      <c r="K64" s="30">
        <v>6700</v>
      </c>
      <c r="L64" s="30">
        <v>7151</v>
      </c>
      <c r="M64" s="30">
        <v>7314</v>
      </c>
      <c r="N64" s="30">
        <v>7544</v>
      </c>
      <c r="O64" s="30">
        <v>7485</v>
      </c>
      <c r="P64" s="30">
        <v>8457</v>
      </c>
      <c r="Q64" s="30">
        <v>8612</v>
      </c>
      <c r="R64" s="30">
        <v>3840</v>
      </c>
      <c r="S64" s="30">
        <v>3930</v>
      </c>
      <c r="T64" s="30">
        <v>1579</v>
      </c>
      <c r="U64" s="30">
        <v>1533</v>
      </c>
      <c r="V64" s="30">
        <v>1647</v>
      </c>
      <c r="W64" s="30">
        <v>1801</v>
      </c>
      <c r="X64" s="30">
        <v>2055</v>
      </c>
      <c r="Y64" s="30">
        <v>2172</v>
      </c>
      <c r="Z64" s="30">
        <v>2111</v>
      </c>
      <c r="AA64" s="30">
        <v>2058</v>
      </c>
      <c r="AC64" s="30">
        <f t="shared" si="6"/>
        <v>5593</v>
      </c>
      <c r="AD64" s="30">
        <f t="shared" si="7"/>
        <v>6700</v>
      </c>
      <c r="AE64" s="30">
        <f t="shared" si="8"/>
        <v>7485</v>
      </c>
      <c r="AF64" s="30">
        <f t="shared" si="73"/>
        <v>3930</v>
      </c>
      <c r="AG64" s="30">
        <f t="shared" si="38"/>
        <v>1801</v>
      </c>
      <c r="AH64" s="30">
        <f t="shared" si="9"/>
        <v>2058</v>
      </c>
      <c r="AK64" s="149"/>
      <c r="AL64" s="146"/>
    </row>
    <row r="65" spans="2:42" ht="12" customHeight="1" x14ac:dyDescent="0.2">
      <c r="B65" s="197" t="s">
        <v>100</v>
      </c>
      <c r="C65" s="197"/>
      <c r="D65" s="39">
        <f t="shared" ref="D65:F65" si="78">SUM(D66,D78)</f>
        <v>357876</v>
      </c>
      <c r="E65" s="39">
        <f t="shared" si="78"/>
        <v>377033</v>
      </c>
      <c r="F65" s="39">
        <f t="shared" si="78"/>
        <v>360052</v>
      </c>
      <c r="G65" s="39">
        <f>SUM(G66,G78)</f>
        <v>362206</v>
      </c>
      <c r="H65" s="39">
        <f t="shared" ref="H65:N65" si="79">SUM(H66,H78)</f>
        <v>379584</v>
      </c>
      <c r="I65" s="39">
        <f t="shared" si="79"/>
        <v>379908</v>
      </c>
      <c r="J65" s="39">
        <f t="shared" si="79"/>
        <v>376821</v>
      </c>
      <c r="K65" s="39">
        <f t="shared" si="79"/>
        <v>394947</v>
      </c>
      <c r="L65" s="39">
        <f t="shared" si="79"/>
        <v>398750.00499999995</v>
      </c>
      <c r="M65" s="39">
        <f t="shared" si="79"/>
        <v>393561</v>
      </c>
      <c r="N65" s="39">
        <f t="shared" si="79"/>
        <v>401036</v>
      </c>
      <c r="O65" s="39">
        <f t="shared" ref="O65:P65" si="80">SUM(O66,O78)</f>
        <v>357375</v>
      </c>
      <c r="P65" s="39">
        <f t="shared" si="80"/>
        <v>391127</v>
      </c>
      <c r="Q65" s="39">
        <f t="shared" ref="Q65:R65" si="81">SUM(Q66,Q78)</f>
        <v>413370</v>
      </c>
      <c r="R65" s="39">
        <f t="shared" si="81"/>
        <v>441185</v>
      </c>
      <c r="S65" s="39">
        <f t="shared" ref="S65:T65" si="82">SUM(S66,S78)</f>
        <v>447985</v>
      </c>
      <c r="T65" s="39">
        <f t="shared" si="82"/>
        <v>516185</v>
      </c>
      <c r="U65" s="39">
        <f t="shared" ref="U65:V65" si="83">SUM(U66,U78)</f>
        <v>532233</v>
      </c>
      <c r="V65" s="39">
        <f t="shared" si="83"/>
        <v>534596</v>
      </c>
      <c r="W65" s="39">
        <f t="shared" ref="W65:X65" si="84">SUM(W66,W78)</f>
        <v>502899</v>
      </c>
      <c r="X65" s="39">
        <f t="shared" si="84"/>
        <v>509818</v>
      </c>
      <c r="Y65" s="39">
        <f t="shared" ref="Y65:Z65" si="85">SUM(Y66,Y78)</f>
        <v>503462</v>
      </c>
      <c r="Z65" s="39">
        <f t="shared" si="85"/>
        <v>502341</v>
      </c>
      <c r="AA65" s="39">
        <f t="shared" ref="AA65" si="86">SUM(AA66,AA78)</f>
        <v>436175</v>
      </c>
      <c r="AC65" s="39">
        <f t="shared" si="6"/>
        <v>362206</v>
      </c>
      <c r="AD65" s="39">
        <f t="shared" si="7"/>
        <v>394947</v>
      </c>
      <c r="AE65" s="39">
        <f t="shared" si="8"/>
        <v>357375</v>
      </c>
      <c r="AF65" s="39">
        <f t="shared" si="73"/>
        <v>447985</v>
      </c>
      <c r="AG65" s="39">
        <f t="shared" si="38"/>
        <v>502899</v>
      </c>
      <c r="AH65" s="39">
        <f t="shared" si="9"/>
        <v>436175</v>
      </c>
      <c r="AK65" s="149"/>
      <c r="AL65" s="146"/>
    </row>
    <row r="66" spans="2:42" ht="12" customHeight="1" x14ac:dyDescent="0.2">
      <c r="B66" s="198" t="s">
        <v>101</v>
      </c>
      <c r="C66" s="199"/>
      <c r="D66" s="39">
        <f t="shared" ref="D66:F66" si="87">SUM(D67,D70,D73:D77)</f>
        <v>68803</v>
      </c>
      <c r="E66" s="39">
        <f t="shared" si="87"/>
        <v>54579</v>
      </c>
      <c r="F66" s="39">
        <f t="shared" si="87"/>
        <v>56157</v>
      </c>
      <c r="G66" s="39">
        <f>SUM(G67,G70,G73:G77)</f>
        <v>54769</v>
      </c>
      <c r="H66" s="39">
        <f t="shared" ref="H66:N66" si="88">SUM(H67,H70,H73:H77)</f>
        <v>62611</v>
      </c>
      <c r="I66" s="39">
        <f t="shared" si="88"/>
        <v>68254</v>
      </c>
      <c r="J66" s="39">
        <f t="shared" si="88"/>
        <v>69706</v>
      </c>
      <c r="K66" s="39">
        <f t="shared" si="88"/>
        <v>57597</v>
      </c>
      <c r="L66" s="39">
        <f t="shared" si="88"/>
        <v>55728</v>
      </c>
      <c r="M66" s="39">
        <f t="shared" si="88"/>
        <v>52955</v>
      </c>
      <c r="N66" s="39">
        <f t="shared" si="88"/>
        <v>46406</v>
      </c>
      <c r="O66" s="39">
        <f t="shared" ref="O66:P66" si="89">SUM(O67,O70,O73:O77)</f>
        <v>46456</v>
      </c>
      <c r="P66" s="39">
        <f t="shared" si="89"/>
        <v>49016</v>
      </c>
      <c r="Q66" s="39">
        <f t="shared" ref="Q66:R66" si="90">SUM(Q67,Q70,Q73:Q77)</f>
        <v>49808</v>
      </c>
      <c r="R66" s="39">
        <f t="shared" si="90"/>
        <v>63532</v>
      </c>
      <c r="S66" s="39">
        <f t="shared" ref="S66:T66" si="91">SUM(S67,S70,S73:S77)</f>
        <v>71501</v>
      </c>
      <c r="T66" s="39">
        <f t="shared" si="91"/>
        <v>78260</v>
      </c>
      <c r="U66" s="39">
        <f t="shared" ref="U66:V66" si="92">SUM(U67,U70,U73:U77)</f>
        <v>87226</v>
      </c>
      <c r="V66" s="39">
        <f t="shared" si="92"/>
        <v>86100</v>
      </c>
      <c r="W66" s="39">
        <f t="shared" ref="W66:X66" si="93">SUM(W67,W70,W73:W77)</f>
        <v>45174</v>
      </c>
      <c r="X66" s="39">
        <f t="shared" si="93"/>
        <v>78539</v>
      </c>
      <c r="Y66" s="39">
        <f t="shared" ref="Y66:Z66" si="94">SUM(Y67,Y70,Y73:Y77)</f>
        <v>79729</v>
      </c>
      <c r="Z66" s="39">
        <f t="shared" si="94"/>
        <v>77464</v>
      </c>
      <c r="AA66" s="39">
        <f t="shared" ref="AA66" si="95">SUM(AA67,AA70,AA73:AA77)</f>
        <v>80106</v>
      </c>
      <c r="AC66" s="39">
        <f t="shared" si="6"/>
        <v>54769</v>
      </c>
      <c r="AD66" s="39">
        <f t="shared" si="7"/>
        <v>57597</v>
      </c>
      <c r="AE66" s="39">
        <f t="shared" si="8"/>
        <v>46456</v>
      </c>
      <c r="AF66" s="39">
        <f t="shared" si="73"/>
        <v>71501</v>
      </c>
      <c r="AG66" s="39">
        <f t="shared" si="38"/>
        <v>45174</v>
      </c>
      <c r="AH66" s="39">
        <f t="shared" si="9"/>
        <v>80106</v>
      </c>
      <c r="AK66" s="149"/>
      <c r="AL66" s="146"/>
    </row>
    <row r="67" spans="2:42" s="38" customFormat="1" ht="12" customHeight="1" x14ac:dyDescent="0.2">
      <c r="B67" s="40"/>
      <c r="C67" s="41" t="s">
        <v>102</v>
      </c>
      <c r="D67" s="42">
        <f t="shared" ref="D67:F67" si="96">SUM(D68:D69)</f>
        <v>44065</v>
      </c>
      <c r="E67" s="42">
        <f t="shared" si="96"/>
        <v>28312</v>
      </c>
      <c r="F67" s="42">
        <f t="shared" si="96"/>
        <v>26601</v>
      </c>
      <c r="G67" s="42">
        <f>SUM(G68:G69)</f>
        <v>24007</v>
      </c>
      <c r="H67" s="42">
        <f t="shared" ref="H67:N67" si="97">SUM(H68:H69)</f>
        <v>22452</v>
      </c>
      <c r="I67" s="42">
        <f t="shared" si="97"/>
        <v>20835</v>
      </c>
      <c r="J67" s="42">
        <f t="shared" si="97"/>
        <v>18299</v>
      </c>
      <c r="K67" s="42">
        <f t="shared" si="97"/>
        <v>15895</v>
      </c>
      <c r="L67" s="42">
        <f t="shared" si="97"/>
        <v>13993</v>
      </c>
      <c r="M67" s="42">
        <f t="shared" si="97"/>
        <v>11840</v>
      </c>
      <c r="N67" s="42">
        <f t="shared" si="97"/>
        <v>5228</v>
      </c>
      <c r="O67" s="42">
        <f t="shared" ref="O67:P67" si="98">SUM(O68:O69)</f>
        <v>4183</v>
      </c>
      <c r="P67" s="42">
        <f t="shared" si="98"/>
        <v>10948</v>
      </c>
      <c r="Q67" s="42">
        <f t="shared" ref="Q67:R67" si="99">SUM(Q68:Q69)</f>
        <v>14603</v>
      </c>
      <c r="R67" s="42">
        <f t="shared" si="99"/>
        <v>28127</v>
      </c>
      <c r="S67" s="42">
        <f t="shared" ref="S67:T67" si="100">SUM(S68:S69)</f>
        <v>35980</v>
      </c>
      <c r="T67" s="42">
        <f t="shared" si="100"/>
        <v>41650</v>
      </c>
      <c r="U67" s="42">
        <f t="shared" ref="U67:V67" si="101">SUM(U68:U69)</f>
        <v>42298</v>
      </c>
      <c r="V67" s="42">
        <f t="shared" si="101"/>
        <v>40131</v>
      </c>
      <c r="W67" s="42">
        <f t="shared" ref="W67:X67" si="102">SUM(W68:W69)</f>
        <v>3119</v>
      </c>
      <c r="X67" s="42">
        <f t="shared" si="102"/>
        <v>35311</v>
      </c>
      <c r="Y67" s="42">
        <f t="shared" ref="Y67:Z67" si="103">SUM(Y68:Y69)</f>
        <v>32957</v>
      </c>
      <c r="Z67" s="42">
        <f t="shared" si="103"/>
        <v>30879</v>
      </c>
      <c r="AA67" s="42">
        <f t="shared" ref="AA67" si="104">SUM(AA68:AA69)</f>
        <v>29545</v>
      </c>
      <c r="AC67" s="42">
        <f t="shared" si="6"/>
        <v>24007</v>
      </c>
      <c r="AD67" s="42">
        <f t="shared" si="7"/>
        <v>15895</v>
      </c>
      <c r="AE67" s="42">
        <f t="shared" si="8"/>
        <v>4183</v>
      </c>
      <c r="AF67" s="42">
        <f t="shared" si="73"/>
        <v>35980</v>
      </c>
      <c r="AG67" s="42">
        <f t="shared" si="38"/>
        <v>3119</v>
      </c>
      <c r="AH67" s="42">
        <f t="shared" si="9"/>
        <v>29545</v>
      </c>
      <c r="AI67" s="146"/>
      <c r="AJ67" s="146"/>
      <c r="AK67" s="149"/>
      <c r="AL67" s="146"/>
      <c r="AN67" s="29"/>
      <c r="AP67" s="29"/>
    </row>
    <row r="68" spans="2:42" ht="12" customHeight="1" x14ac:dyDescent="0.2">
      <c r="B68" s="34"/>
      <c r="C68" s="35" t="s">
        <v>55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C68" s="36">
        <f t="shared" si="6"/>
        <v>0</v>
      </c>
      <c r="AD68" s="36">
        <f t="shared" si="7"/>
        <v>0</v>
      </c>
      <c r="AE68" s="36">
        <f t="shared" si="8"/>
        <v>0</v>
      </c>
      <c r="AF68" s="36">
        <f t="shared" si="73"/>
        <v>0</v>
      </c>
      <c r="AG68" s="36">
        <f t="shared" si="38"/>
        <v>0</v>
      </c>
      <c r="AH68" s="36">
        <f t="shared" si="9"/>
        <v>0</v>
      </c>
      <c r="AI68" s="158"/>
      <c r="AK68" s="149"/>
      <c r="AL68" s="146"/>
    </row>
    <row r="69" spans="2:42" ht="12" customHeight="1" x14ac:dyDescent="0.2">
      <c r="B69" s="34"/>
      <c r="C69" s="35" t="s">
        <v>56</v>
      </c>
      <c r="D69" s="36">
        <v>44065</v>
      </c>
      <c r="E69" s="36">
        <v>28312</v>
      </c>
      <c r="F69" s="36">
        <v>26601</v>
      </c>
      <c r="G69" s="36">
        <v>24007</v>
      </c>
      <c r="H69" s="36">
        <v>22452</v>
      </c>
      <c r="I69" s="36">
        <v>20835</v>
      </c>
      <c r="J69" s="36">
        <v>18299</v>
      </c>
      <c r="K69" s="36">
        <v>15895</v>
      </c>
      <c r="L69" s="36">
        <v>13993</v>
      </c>
      <c r="M69" s="36">
        <v>11840</v>
      </c>
      <c r="N69" s="36">
        <v>5228</v>
      </c>
      <c r="O69" s="36">
        <v>4183</v>
      </c>
      <c r="P69" s="36">
        <v>10948</v>
      </c>
      <c r="Q69" s="36">
        <v>14603</v>
      </c>
      <c r="R69" s="36">
        <v>28127</v>
      </c>
      <c r="S69" s="36">
        <v>35980</v>
      </c>
      <c r="T69" s="36">
        <v>41650</v>
      </c>
      <c r="U69" s="36">
        <v>42298</v>
      </c>
      <c r="V69" s="36">
        <v>40131</v>
      </c>
      <c r="W69" s="36">
        <v>3119</v>
      </c>
      <c r="X69" s="36">
        <v>35311</v>
      </c>
      <c r="Y69" s="36">
        <v>32957</v>
      </c>
      <c r="Z69" s="36">
        <v>30879</v>
      </c>
      <c r="AA69" s="36">
        <v>29545</v>
      </c>
      <c r="AC69" s="36">
        <f t="shared" si="6"/>
        <v>24007</v>
      </c>
      <c r="AD69" s="36">
        <f t="shared" si="7"/>
        <v>15895</v>
      </c>
      <c r="AE69" s="36">
        <f t="shared" si="8"/>
        <v>4183</v>
      </c>
      <c r="AF69" s="36">
        <f t="shared" si="73"/>
        <v>35980</v>
      </c>
      <c r="AG69" s="36">
        <f t="shared" si="38"/>
        <v>3119</v>
      </c>
      <c r="AH69" s="36">
        <f t="shared" si="9"/>
        <v>29545</v>
      </c>
      <c r="AK69" s="149"/>
      <c r="AL69" s="146"/>
    </row>
    <row r="70" spans="2:42" s="38" customFormat="1" ht="12" customHeight="1" x14ac:dyDescent="0.2">
      <c r="B70" s="40"/>
      <c r="C70" s="41" t="s">
        <v>103</v>
      </c>
      <c r="D70" s="42">
        <f t="shared" ref="D70:F70" si="105">D71+D72</f>
        <v>8625</v>
      </c>
      <c r="E70" s="42">
        <f t="shared" si="105"/>
        <v>10909</v>
      </c>
      <c r="F70" s="42">
        <f t="shared" si="105"/>
        <v>16704</v>
      </c>
      <c r="G70" s="42">
        <f>G71+G72</f>
        <v>9383</v>
      </c>
      <c r="H70" s="42">
        <f t="shared" ref="H70:R70" si="106">H71+H72</f>
        <v>9556</v>
      </c>
      <c r="I70" s="42">
        <f t="shared" si="106"/>
        <v>7882</v>
      </c>
      <c r="J70" s="42">
        <f t="shared" si="106"/>
        <v>11516</v>
      </c>
      <c r="K70" s="42">
        <f t="shared" si="106"/>
        <v>2470</v>
      </c>
      <c r="L70" s="42">
        <f t="shared" si="106"/>
        <v>3776</v>
      </c>
      <c r="M70" s="42">
        <f t="shared" si="106"/>
        <v>1863</v>
      </c>
      <c r="N70" s="42">
        <f t="shared" si="106"/>
        <v>1899</v>
      </c>
      <c r="O70" s="42">
        <f t="shared" si="106"/>
        <v>2105</v>
      </c>
      <c r="P70" s="42">
        <f t="shared" si="106"/>
        <v>1956</v>
      </c>
      <c r="Q70" s="42">
        <f t="shared" si="106"/>
        <v>805</v>
      </c>
      <c r="R70" s="42">
        <f t="shared" si="106"/>
        <v>845</v>
      </c>
      <c r="S70" s="42">
        <f t="shared" ref="S70:V70" si="107">S71+S72</f>
        <v>3518</v>
      </c>
      <c r="T70" s="42">
        <f t="shared" si="107"/>
        <v>3427</v>
      </c>
      <c r="U70" s="42">
        <f t="shared" si="107"/>
        <v>2544</v>
      </c>
      <c r="V70" s="42">
        <f t="shared" si="107"/>
        <v>1464</v>
      </c>
      <c r="W70" s="42">
        <f t="shared" ref="W70:AA70" si="108">W71+W72</f>
        <v>52</v>
      </c>
      <c r="X70" s="42">
        <f t="shared" si="108"/>
        <v>69</v>
      </c>
      <c r="Y70" s="42">
        <f t="shared" si="108"/>
        <v>832</v>
      </c>
      <c r="Z70" s="42">
        <f t="shared" si="108"/>
        <v>1924</v>
      </c>
      <c r="AA70" s="42">
        <f t="shared" si="108"/>
        <v>2750</v>
      </c>
      <c r="AC70" s="42">
        <f t="shared" si="6"/>
        <v>9383</v>
      </c>
      <c r="AD70" s="42">
        <f t="shared" si="7"/>
        <v>2470</v>
      </c>
      <c r="AE70" s="42">
        <f t="shared" si="8"/>
        <v>2105</v>
      </c>
      <c r="AF70" s="42">
        <f t="shared" si="73"/>
        <v>3518</v>
      </c>
      <c r="AG70" s="42">
        <f t="shared" si="38"/>
        <v>52</v>
      </c>
      <c r="AH70" s="42">
        <f t="shared" si="9"/>
        <v>2750</v>
      </c>
      <c r="AI70" s="146"/>
      <c r="AJ70" s="146"/>
      <c r="AK70" s="149"/>
      <c r="AL70" s="146"/>
      <c r="AN70" s="29"/>
      <c r="AP70" s="29"/>
    </row>
    <row r="71" spans="2:42" ht="12" customHeight="1" x14ac:dyDescent="0.2">
      <c r="B71" s="34"/>
      <c r="C71" s="35" t="s">
        <v>104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C71" s="36">
        <f t="shared" si="6"/>
        <v>0</v>
      </c>
      <c r="AD71" s="36">
        <f t="shared" si="7"/>
        <v>0</v>
      </c>
      <c r="AE71" s="36">
        <f t="shared" si="8"/>
        <v>0</v>
      </c>
      <c r="AF71" s="36">
        <f t="shared" si="73"/>
        <v>0</v>
      </c>
      <c r="AG71" s="36">
        <f t="shared" si="38"/>
        <v>0</v>
      </c>
      <c r="AH71" s="36">
        <f t="shared" si="9"/>
        <v>0</v>
      </c>
      <c r="AI71" s="158"/>
      <c r="AK71" s="149"/>
      <c r="AL71" s="146"/>
    </row>
    <row r="72" spans="2:42" ht="12" customHeight="1" x14ac:dyDescent="0.2">
      <c r="B72" s="34"/>
      <c r="C72" s="35" t="s">
        <v>105</v>
      </c>
      <c r="D72" s="36">
        <v>8625</v>
      </c>
      <c r="E72" s="36">
        <v>10909</v>
      </c>
      <c r="F72" s="36">
        <v>16704</v>
      </c>
      <c r="G72" s="36">
        <v>9383</v>
      </c>
      <c r="H72" s="36">
        <v>9556</v>
      </c>
      <c r="I72" s="36">
        <v>7882</v>
      </c>
      <c r="J72" s="36">
        <v>11516</v>
      </c>
      <c r="K72" s="36">
        <v>2470</v>
      </c>
      <c r="L72" s="36">
        <v>3776</v>
      </c>
      <c r="M72" s="36">
        <v>1863</v>
      </c>
      <c r="N72" s="36">
        <v>1899</v>
      </c>
      <c r="O72" s="36">
        <v>2105</v>
      </c>
      <c r="P72" s="36">
        <v>1956</v>
      </c>
      <c r="Q72" s="36">
        <v>805</v>
      </c>
      <c r="R72" s="36">
        <v>845</v>
      </c>
      <c r="S72" s="36">
        <v>3518</v>
      </c>
      <c r="T72" s="36">
        <v>3427</v>
      </c>
      <c r="U72" s="36">
        <v>2544</v>
      </c>
      <c r="V72" s="36">
        <v>1464</v>
      </c>
      <c r="W72" s="36">
        <v>52</v>
      </c>
      <c r="X72" s="36">
        <v>69</v>
      </c>
      <c r="Y72" s="36">
        <v>832</v>
      </c>
      <c r="Z72" s="36">
        <v>1924</v>
      </c>
      <c r="AA72" s="36">
        <v>2750</v>
      </c>
      <c r="AC72" s="36">
        <f t="shared" si="6"/>
        <v>9383</v>
      </c>
      <c r="AD72" s="36">
        <f t="shared" si="7"/>
        <v>2470</v>
      </c>
      <c r="AE72" s="36">
        <f t="shared" si="8"/>
        <v>2105</v>
      </c>
      <c r="AF72" s="36">
        <f t="shared" si="73"/>
        <v>3518</v>
      </c>
      <c r="AG72" s="36">
        <f t="shared" si="38"/>
        <v>52</v>
      </c>
      <c r="AH72" s="36">
        <f t="shared" si="9"/>
        <v>2750</v>
      </c>
      <c r="AK72" s="149"/>
      <c r="AL72" s="146"/>
    </row>
    <row r="73" spans="2:42" ht="12" customHeight="1" x14ac:dyDescent="0.2">
      <c r="B73" s="34"/>
      <c r="C73" s="35" t="s">
        <v>106</v>
      </c>
      <c r="D73" s="36"/>
      <c r="E73" s="36"/>
      <c r="F73" s="36"/>
      <c r="G73" s="36">
        <v>3407</v>
      </c>
      <c r="H73" s="36">
        <v>0</v>
      </c>
      <c r="I73" s="36">
        <v>0</v>
      </c>
      <c r="J73" s="36"/>
      <c r="K73" s="36">
        <v>1954</v>
      </c>
      <c r="L73" s="36">
        <v>1709</v>
      </c>
      <c r="M73" s="36">
        <v>1465</v>
      </c>
      <c r="N73" s="36">
        <v>1221</v>
      </c>
      <c r="O73" s="36">
        <v>976</v>
      </c>
      <c r="P73" s="36">
        <v>732</v>
      </c>
      <c r="Q73" s="36">
        <v>488</v>
      </c>
      <c r="R73" s="36">
        <v>243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C73" s="36">
        <f t="shared" si="6"/>
        <v>3407</v>
      </c>
      <c r="AD73" s="36">
        <f t="shared" si="7"/>
        <v>1954</v>
      </c>
      <c r="AE73" s="36">
        <f t="shared" si="8"/>
        <v>976</v>
      </c>
      <c r="AF73" s="36">
        <f t="shared" si="73"/>
        <v>0</v>
      </c>
      <c r="AG73" s="36">
        <f t="shared" si="38"/>
        <v>0</v>
      </c>
      <c r="AH73" s="36">
        <f t="shared" si="9"/>
        <v>0</v>
      </c>
      <c r="AK73" s="149"/>
      <c r="AL73" s="146"/>
    </row>
    <row r="74" spans="2:42" ht="12" customHeight="1" x14ac:dyDescent="0.2">
      <c r="B74" s="34"/>
      <c r="C74" s="35" t="s">
        <v>107</v>
      </c>
      <c r="D74" s="36"/>
      <c r="E74" s="36"/>
      <c r="F74" s="36"/>
      <c r="G74" s="36">
        <v>5643</v>
      </c>
      <c r="H74" s="36">
        <v>18273</v>
      </c>
      <c r="I74" s="36">
        <v>24238</v>
      </c>
      <c r="J74" s="36">
        <v>24932</v>
      </c>
      <c r="K74" s="36">
        <v>21112</v>
      </c>
      <c r="L74" s="36">
        <v>20312</v>
      </c>
      <c r="M74" s="36">
        <v>21929</v>
      </c>
      <c r="N74" s="36">
        <v>20633</v>
      </c>
      <c r="O74" s="36">
        <v>22690</v>
      </c>
      <c r="P74" s="36">
        <v>20667</v>
      </c>
      <c r="Q74" s="36">
        <v>19424</v>
      </c>
      <c r="R74" s="36">
        <v>20160</v>
      </c>
      <c r="S74" s="36">
        <v>19642</v>
      </c>
      <c r="T74" s="36">
        <v>22268</v>
      </c>
      <c r="U74" s="36">
        <v>31586</v>
      </c>
      <c r="V74" s="36">
        <v>33716</v>
      </c>
      <c r="W74" s="36">
        <v>33299</v>
      </c>
      <c r="X74" s="36">
        <v>34482</v>
      </c>
      <c r="Y74" s="36">
        <v>37453</v>
      </c>
      <c r="Z74" s="36">
        <v>35987</v>
      </c>
      <c r="AA74" s="36">
        <v>37608</v>
      </c>
      <c r="AC74" s="36">
        <f t="shared" si="6"/>
        <v>5643</v>
      </c>
      <c r="AD74" s="36">
        <f t="shared" si="7"/>
        <v>21112</v>
      </c>
      <c r="AE74" s="36">
        <f t="shared" si="8"/>
        <v>22690</v>
      </c>
      <c r="AF74" s="36">
        <f t="shared" si="73"/>
        <v>19642</v>
      </c>
      <c r="AG74" s="36">
        <f t="shared" ref="AG74:AG95" si="109">W74</f>
        <v>33299</v>
      </c>
      <c r="AH74" s="36">
        <f t="shared" si="9"/>
        <v>37608</v>
      </c>
      <c r="AK74" s="149"/>
      <c r="AL74" s="146"/>
    </row>
    <row r="75" spans="2:42" ht="12" customHeight="1" x14ac:dyDescent="0.2">
      <c r="B75" s="31"/>
      <c r="C75" s="32" t="s">
        <v>108</v>
      </c>
      <c r="D75" s="33">
        <v>8176</v>
      </c>
      <c r="E75" s="33">
        <v>7408</v>
      </c>
      <c r="F75" s="33">
        <v>4902</v>
      </c>
      <c r="G75" s="33">
        <v>4223</v>
      </c>
      <c r="H75" s="33">
        <v>4223</v>
      </c>
      <c r="I75" s="33">
        <v>7175</v>
      </c>
      <c r="J75" s="33">
        <v>6835</v>
      </c>
      <c r="K75" s="33">
        <v>7062</v>
      </c>
      <c r="L75" s="33">
        <v>6834</v>
      </c>
      <c r="M75" s="33">
        <v>6754</v>
      </c>
      <c r="N75" s="33">
        <v>7520</v>
      </c>
      <c r="O75" s="33">
        <v>7151</v>
      </c>
      <c r="P75" s="33">
        <v>5362</v>
      </c>
      <c r="Q75" s="33">
        <v>5137</v>
      </c>
      <c r="R75" s="33">
        <v>4860</v>
      </c>
      <c r="S75" s="33">
        <v>4432</v>
      </c>
      <c r="T75" s="33">
        <v>3249</v>
      </c>
      <c r="U75" s="33">
        <v>3132</v>
      </c>
      <c r="V75" s="33">
        <v>3123</v>
      </c>
      <c r="W75" s="33">
        <v>2939</v>
      </c>
      <c r="X75" s="33">
        <v>2912</v>
      </c>
      <c r="Y75" s="33">
        <v>2722</v>
      </c>
      <c r="Z75" s="33">
        <v>2909</v>
      </c>
      <c r="AA75" s="33">
        <v>3684</v>
      </c>
      <c r="AC75" s="33">
        <f t="shared" si="6"/>
        <v>4223</v>
      </c>
      <c r="AD75" s="33">
        <f t="shared" si="7"/>
        <v>7062</v>
      </c>
      <c r="AE75" s="33">
        <f t="shared" si="8"/>
        <v>7151</v>
      </c>
      <c r="AF75" s="33">
        <f t="shared" si="73"/>
        <v>4432</v>
      </c>
      <c r="AG75" s="33">
        <f t="shared" si="109"/>
        <v>2939</v>
      </c>
      <c r="AH75" s="33">
        <f t="shared" ref="AH75:AH95" si="110">AA75</f>
        <v>3684</v>
      </c>
      <c r="AK75" s="149"/>
      <c r="AL75" s="146"/>
    </row>
    <row r="76" spans="2:42" ht="12" customHeight="1" x14ac:dyDescent="0.2">
      <c r="B76" s="31"/>
      <c r="C76" s="32" t="s">
        <v>109</v>
      </c>
      <c r="D76" s="33">
        <v>6736</v>
      </c>
      <c r="E76" s="33">
        <v>6736</v>
      </c>
      <c r="F76" s="33">
        <v>6736</v>
      </c>
      <c r="G76" s="33">
        <v>7128</v>
      </c>
      <c r="H76" s="33">
        <v>7128</v>
      </c>
      <c r="I76" s="33">
        <v>7128</v>
      </c>
      <c r="J76" s="33">
        <v>7128</v>
      </c>
      <c r="K76" s="33">
        <v>8111</v>
      </c>
      <c r="L76" s="33">
        <v>8111</v>
      </c>
      <c r="M76" s="33">
        <v>8111</v>
      </c>
      <c r="N76" s="33">
        <v>8912</v>
      </c>
      <c r="O76" s="33">
        <v>8354</v>
      </c>
      <c r="P76" s="33">
        <v>8354</v>
      </c>
      <c r="Q76" s="33">
        <v>8354</v>
      </c>
      <c r="R76" s="33">
        <v>8354</v>
      </c>
      <c r="S76" s="33">
        <v>7227</v>
      </c>
      <c r="T76" s="33">
        <v>7227</v>
      </c>
      <c r="U76" s="33">
        <v>7227</v>
      </c>
      <c r="V76" s="33">
        <v>7227</v>
      </c>
      <c r="W76" s="33">
        <v>4474</v>
      </c>
      <c r="X76" s="33">
        <v>4474</v>
      </c>
      <c r="Y76" s="33">
        <v>4474</v>
      </c>
      <c r="Z76" s="33">
        <v>4474</v>
      </c>
      <c r="AA76" s="33">
        <v>5315</v>
      </c>
      <c r="AC76" s="33">
        <f t="shared" si="6"/>
        <v>7128</v>
      </c>
      <c r="AD76" s="33">
        <f t="shared" si="7"/>
        <v>8111</v>
      </c>
      <c r="AE76" s="33">
        <f t="shared" si="8"/>
        <v>8354</v>
      </c>
      <c r="AF76" s="33">
        <f t="shared" si="73"/>
        <v>7227</v>
      </c>
      <c r="AG76" s="33">
        <f t="shared" si="109"/>
        <v>4474</v>
      </c>
      <c r="AH76" s="33">
        <f t="shared" si="110"/>
        <v>5315</v>
      </c>
      <c r="AK76" s="149"/>
      <c r="AL76" s="146"/>
    </row>
    <row r="77" spans="2:42" ht="12" customHeight="1" x14ac:dyDescent="0.2">
      <c r="B77" s="31"/>
      <c r="C77" s="32" t="s">
        <v>110</v>
      </c>
      <c r="D77" s="33">
        <v>1201</v>
      </c>
      <c r="E77" s="33">
        <v>1214</v>
      </c>
      <c r="F77" s="33">
        <v>1214</v>
      </c>
      <c r="G77" s="33">
        <v>978</v>
      </c>
      <c r="H77" s="33">
        <v>979</v>
      </c>
      <c r="I77" s="33">
        <v>996</v>
      </c>
      <c r="J77" s="33">
        <v>996</v>
      </c>
      <c r="K77" s="33">
        <v>993</v>
      </c>
      <c r="L77" s="33">
        <v>993</v>
      </c>
      <c r="M77" s="33">
        <v>993</v>
      </c>
      <c r="N77" s="33">
        <v>993</v>
      </c>
      <c r="O77" s="33">
        <v>997</v>
      </c>
      <c r="P77" s="33">
        <v>997</v>
      </c>
      <c r="Q77" s="33">
        <v>997</v>
      </c>
      <c r="R77" s="33">
        <v>943</v>
      </c>
      <c r="S77" s="33">
        <v>702</v>
      </c>
      <c r="T77" s="33">
        <v>439</v>
      </c>
      <c r="U77" s="33">
        <v>439</v>
      </c>
      <c r="V77" s="33">
        <v>439</v>
      </c>
      <c r="W77" s="33">
        <v>1291</v>
      </c>
      <c r="X77" s="33">
        <v>1291</v>
      </c>
      <c r="Y77" s="33">
        <v>1291</v>
      </c>
      <c r="Z77" s="33">
        <v>1291</v>
      </c>
      <c r="AA77" s="33">
        <v>1204</v>
      </c>
      <c r="AC77" s="33">
        <f t="shared" ref="AC77:AC94" si="111">G77</f>
        <v>978</v>
      </c>
      <c r="AD77" s="33">
        <f t="shared" ref="AD77:AD94" si="112">K77</f>
        <v>993</v>
      </c>
      <c r="AE77" s="33">
        <f t="shared" ref="AE77:AE95" si="113">O77</f>
        <v>997</v>
      </c>
      <c r="AF77" s="33">
        <f t="shared" si="73"/>
        <v>702</v>
      </c>
      <c r="AG77" s="33">
        <f t="shared" si="109"/>
        <v>1291</v>
      </c>
      <c r="AH77" s="33">
        <f t="shared" si="110"/>
        <v>1204</v>
      </c>
      <c r="AK77" s="149"/>
      <c r="AL77" s="146"/>
    </row>
    <row r="78" spans="2:42" ht="12" customHeight="1" x14ac:dyDescent="0.2">
      <c r="B78" s="198" t="s">
        <v>111</v>
      </c>
      <c r="C78" s="199"/>
      <c r="D78" s="39">
        <f t="shared" ref="D78:F78" si="114">SUM(D79,D82,D85:D88,D91:D94)</f>
        <v>289073</v>
      </c>
      <c r="E78" s="39">
        <f t="shared" si="114"/>
        <v>322454</v>
      </c>
      <c r="F78" s="39">
        <f t="shared" si="114"/>
        <v>303895</v>
      </c>
      <c r="G78" s="39">
        <f>SUM(G79,G82,G85:G88,G91:G94)</f>
        <v>307437</v>
      </c>
      <c r="H78" s="39">
        <f t="shared" ref="H78:N78" si="115">SUM(H79,H82,H85:H88,H91:H94)</f>
        <v>316973</v>
      </c>
      <c r="I78" s="39">
        <f t="shared" si="115"/>
        <v>311654</v>
      </c>
      <c r="J78" s="39">
        <f t="shared" si="115"/>
        <v>307115</v>
      </c>
      <c r="K78" s="39">
        <f t="shared" si="115"/>
        <v>337350</v>
      </c>
      <c r="L78" s="39">
        <f t="shared" si="115"/>
        <v>343022.00499999995</v>
      </c>
      <c r="M78" s="39">
        <f t="shared" si="115"/>
        <v>340606</v>
      </c>
      <c r="N78" s="39">
        <f t="shared" si="115"/>
        <v>354630</v>
      </c>
      <c r="O78" s="39">
        <f t="shared" ref="O78:P78" si="116">SUM(O79,O82,O85:O88,O91:O94)</f>
        <v>310919</v>
      </c>
      <c r="P78" s="39">
        <f t="shared" si="116"/>
        <v>342111</v>
      </c>
      <c r="Q78" s="39">
        <f t="shared" ref="Q78:R78" si="117">SUM(Q79,Q82,Q85:Q88,Q91:Q94)</f>
        <v>363562</v>
      </c>
      <c r="R78" s="39">
        <f t="shared" si="117"/>
        <v>377653</v>
      </c>
      <c r="S78" s="39">
        <f t="shared" ref="S78:T78" si="118">SUM(S79,S82,S85:S88,S91:S94)</f>
        <v>376484</v>
      </c>
      <c r="T78" s="39">
        <f t="shared" si="118"/>
        <v>437925</v>
      </c>
      <c r="U78" s="39">
        <f t="shared" ref="U78:V78" si="119">SUM(U79,U82,U85:U88,U91:U94)</f>
        <v>445007</v>
      </c>
      <c r="V78" s="39">
        <f t="shared" si="119"/>
        <v>448496</v>
      </c>
      <c r="W78" s="39">
        <f t="shared" ref="W78:X78" si="120">SUM(W79,W82,W85:W88,W91:W94)</f>
        <v>457725</v>
      </c>
      <c r="X78" s="39">
        <f t="shared" si="120"/>
        <v>431279</v>
      </c>
      <c r="Y78" s="39">
        <f t="shared" ref="Y78:Z78" si="121">SUM(Y79,Y82,Y85:Y88,Y91:Y94)</f>
        <v>423733</v>
      </c>
      <c r="Z78" s="39">
        <f t="shared" si="121"/>
        <v>424877</v>
      </c>
      <c r="AA78" s="39">
        <f t="shared" ref="AA78" si="122">SUM(AA79,AA82,AA85:AA88,AA91:AA94)</f>
        <v>356069</v>
      </c>
      <c r="AC78" s="39">
        <f t="shared" si="111"/>
        <v>307437</v>
      </c>
      <c r="AD78" s="39">
        <f t="shared" si="112"/>
        <v>337350</v>
      </c>
      <c r="AE78" s="39">
        <f t="shared" si="113"/>
        <v>310919</v>
      </c>
      <c r="AF78" s="39">
        <f t="shared" si="73"/>
        <v>376484</v>
      </c>
      <c r="AG78" s="39">
        <f t="shared" si="109"/>
        <v>457725</v>
      </c>
      <c r="AH78" s="39">
        <f t="shared" si="110"/>
        <v>356069</v>
      </c>
      <c r="AK78" s="149"/>
      <c r="AL78" s="146"/>
    </row>
    <row r="79" spans="2:42" s="38" customFormat="1" ht="12" customHeight="1" x14ac:dyDescent="0.2">
      <c r="B79" s="40"/>
      <c r="C79" s="41" t="s">
        <v>112</v>
      </c>
      <c r="D79" s="42">
        <f t="shared" ref="D79:F79" si="123">SUM(D80:D81)</f>
        <v>113153</v>
      </c>
      <c r="E79" s="42">
        <f t="shared" si="123"/>
        <v>142457</v>
      </c>
      <c r="F79" s="42">
        <f t="shared" si="123"/>
        <v>138881</v>
      </c>
      <c r="G79" s="42">
        <f>SUM(G80:G81)</f>
        <v>139286</v>
      </c>
      <c r="H79" s="42">
        <f t="shared" ref="H79:N79" si="124">SUM(H80:H81)</f>
        <v>148374</v>
      </c>
      <c r="I79" s="42">
        <f t="shared" si="124"/>
        <v>144928</v>
      </c>
      <c r="J79" s="42">
        <f t="shared" si="124"/>
        <v>136981</v>
      </c>
      <c r="K79" s="42">
        <f t="shared" si="124"/>
        <v>139261</v>
      </c>
      <c r="L79" s="42">
        <f t="shared" si="124"/>
        <v>127029</v>
      </c>
      <c r="M79" s="42">
        <f t="shared" si="124"/>
        <v>131896</v>
      </c>
      <c r="N79" s="42">
        <f t="shared" si="124"/>
        <v>147992</v>
      </c>
      <c r="O79" s="42">
        <f t="shared" ref="O79:P79" si="125">SUM(O80:O81)</f>
        <v>125218</v>
      </c>
      <c r="P79" s="42">
        <f t="shared" si="125"/>
        <v>129163</v>
      </c>
      <c r="Q79" s="42">
        <f t="shared" ref="Q79:R79" si="126">SUM(Q80:Q81)</f>
        <v>135826</v>
      </c>
      <c r="R79" s="42">
        <f t="shared" si="126"/>
        <v>173411</v>
      </c>
      <c r="S79" s="42">
        <f t="shared" ref="S79:T79" si="127">SUM(S80:S81)</f>
        <v>175448</v>
      </c>
      <c r="T79" s="42">
        <f t="shared" si="127"/>
        <v>208545</v>
      </c>
      <c r="U79" s="42">
        <f t="shared" ref="U79:V79" si="128">SUM(U80:U81)</f>
        <v>225126</v>
      </c>
      <c r="V79" s="42">
        <f t="shared" si="128"/>
        <v>235541</v>
      </c>
      <c r="W79" s="42">
        <f t="shared" ref="W79:X79" si="129">SUM(W80:W81)</f>
        <v>237350</v>
      </c>
      <c r="X79" s="42">
        <f t="shared" si="129"/>
        <v>197358</v>
      </c>
      <c r="Y79" s="42">
        <f t="shared" ref="Y79:Z79" si="130">SUM(Y80:Y81)</f>
        <v>209278</v>
      </c>
      <c r="Z79" s="42">
        <f t="shared" si="130"/>
        <v>224773</v>
      </c>
      <c r="AA79" s="42">
        <f t="shared" ref="AA79" si="131">SUM(AA80:AA81)</f>
        <v>162511</v>
      </c>
      <c r="AC79" s="42">
        <f t="shared" si="111"/>
        <v>139286</v>
      </c>
      <c r="AD79" s="42">
        <f t="shared" si="112"/>
        <v>139261</v>
      </c>
      <c r="AE79" s="42">
        <f t="shared" si="113"/>
        <v>125218</v>
      </c>
      <c r="AF79" s="42">
        <f t="shared" si="73"/>
        <v>175448</v>
      </c>
      <c r="AG79" s="42">
        <f t="shared" si="109"/>
        <v>237350</v>
      </c>
      <c r="AH79" s="42">
        <f t="shared" si="110"/>
        <v>162511</v>
      </c>
      <c r="AI79" s="146"/>
      <c r="AJ79" s="146"/>
      <c r="AK79" s="149"/>
      <c r="AL79" s="146"/>
      <c r="AN79" s="29"/>
      <c r="AP79" s="29"/>
    </row>
    <row r="80" spans="2:42" ht="12" customHeight="1" x14ac:dyDescent="0.2">
      <c r="B80" s="34"/>
      <c r="C80" s="35" t="s">
        <v>55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C80" s="36">
        <f t="shared" si="111"/>
        <v>0</v>
      </c>
      <c r="AD80" s="36">
        <f t="shared" si="112"/>
        <v>0</v>
      </c>
      <c r="AE80" s="36">
        <f t="shared" si="113"/>
        <v>0</v>
      </c>
      <c r="AF80" s="36">
        <f t="shared" si="73"/>
        <v>0</v>
      </c>
      <c r="AG80" s="36">
        <f t="shared" si="109"/>
        <v>0</v>
      </c>
      <c r="AH80" s="36">
        <f t="shared" si="110"/>
        <v>0</v>
      </c>
      <c r="AJ80" s="158"/>
      <c r="AK80" s="149"/>
      <c r="AL80" s="146"/>
    </row>
    <row r="81" spans="2:42" ht="12" customHeight="1" x14ac:dyDescent="0.2">
      <c r="B81" s="34"/>
      <c r="C81" s="35" t="s">
        <v>56</v>
      </c>
      <c r="D81" s="36">
        <v>113153</v>
      </c>
      <c r="E81" s="36">
        <v>142457</v>
      </c>
      <c r="F81" s="36">
        <v>138881</v>
      </c>
      <c r="G81" s="36">
        <v>139286</v>
      </c>
      <c r="H81" s="36">
        <v>148374</v>
      </c>
      <c r="I81" s="36">
        <v>144928</v>
      </c>
      <c r="J81" s="36">
        <v>136981</v>
      </c>
      <c r="K81" s="36">
        <v>139261</v>
      </c>
      <c r="L81" s="36">
        <v>127029</v>
      </c>
      <c r="M81" s="36">
        <v>131896</v>
      </c>
      <c r="N81" s="36">
        <v>147992</v>
      </c>
      <c r="O81" s="36">
        <v>125218</v>
      </c>
      <c r="P81" s="36">
        <v>129163</v>
      </c>
      <c r="Q81" s="36">
        <v>135826</v>
      </c>
      <c r="R81" s="36">
        <v>173411</v>
      </c>
      <c r="S81" s="36">
        <v>175448</v>
      </c>
      <c r="T81" s="36">
        <v>208545</v>
      </c>
      <c r="U81" s="36">
        <v>225126</v>
      </c>
      <c r="V81" s="36">
        <v>235541</v>
      </c>
      <c r="W81" s="36">
        <v>237350</v>
      </c>
      <c r="X81" s="36">
        <v>197358</v>
      </c>
      <c r="Y81" s="36">
        <v>209278</v>
      </c>
      <c r="Z81" s="36">
        <v>224773</v>
      </c>
      <c r="AA81" s="36">
        <v>162511</v>
      </c>
      <c r="AC81" s="36">
        <f t="shared" si="111"/>
        <v>139286</v>
      </c>
      <c r="AD81" s="36">
        <f t="shared" si="112"/>
        <v>139261</v>
      </c>
      <c r="AE81" s="36">
        <f t="shared" si="113"/>
        <v>125218</v>
      </c>
      <c r="AF81" s="36">
        <f t="shared" si="73"/>
        <v>175448</v>
      </c>
      <c r="AG81" s="36">
        <f t="shared" si="109"/>
        <v>237350</v>
      </c>
      <c r="AH81" s="36">
        <f t="shared" si="110"/>
        <v>162511</v>
      </c>
      <c r="AK81" s="149"/>
      <c r="AL81" s="146"/>
    </row>
    <row r="82" spans="2:42" s="38" customFormat="1" ht="12" customHeight="1" x14ac:dyDescent="0.2">
      <c r="B82" s="40"/>
      <c r="C82" s="41" t="s">
        <v>113</v>
      </c>
      <c r="D82" s="42">
        <f t="shared" ref="D82:F82" si="132">SUM(D83:D84)</f>
        <v>81494</v>
      </c>
      <c r="E82" s="42">
        <f t="shared" si="132"/>
        <v>97305</v>
      </c>
      <c r="F82" s="42">
        <f t="shared" si="132"/>
        <v>88409</v>
      </c>
      <c r="G82" s="42">
        <f>SUM(G83:G84)</f>
        <v>86607</v>
      </c>
      <c r="H82" s="42">
        <f t="shared" ref="H82:R82" si="133">SUM(H83:H84)</f>
        <v>87347</v>
      </c>
      <c r="I82" s="42">
        <f t="shared" si="133"/>
        <v>82605</v>
      </c>
      <c r="J82" s="42">
        <f t="shared" si="133"/>
        <v>86038</v>
      </c>
      <c r="K82" s="42">
        <f t="shared" si="133"/>
        <v>86654</v>
      </c>
      <c r="L82" s="42">
        <f t="shared" si="133"/>
        <v>99557</v>
      </c>
      <c r="M82" s="42">
        <f t="shared" si="133"/>
        <v>90432</v>
      </c>
      <c r="N82" s="42">
        <f t="shared" si="133"/>
        <v>92607</v>
      </c>
      <c r="O82" s="42">
        <f t="shared" si="133"/>
        <v>74006</v>
      </c>
      <c r="P82" s="42">
        <f t="shared" si="133"/>
        <v>98465</v>
      </c>
      <c r="Q82" s="42">
        <f t="shared" si="133"/>
        <v>100654</v>
      </c>
      <c r="R82" s="42">
        <f t="shared" si="133"/>
        <v>96937</v>
      </c>
      <c r="S82" s="42">
        <f t="shared" ref="S82:V82" si="134">SUM(S83:S84)</f>
        <v>95974</v>
      </c>
      <c r="T82" s="42">
        <f t="shared" si="134"/>
        <v>117301</v>
      </c>
      <c r="U82" s="42">
        <f t="shared" si="134"/>
        <v>107485</v>
      </c>
      <c r="V82" s="42">
        <f t="shared" si="134"/>
        <v>117771</v>
      </c>
      <c r="W82" s="42">
        <f t="shared" ref="W82:AA82" si="135">SUM(W83:W84)</f>
        <v>121894</v>
      </c>
      <c r="X82" s="42">
        <f t="shared" si="135"/>
        <v>130995</v>
      </c>
      <c r="Y82" s="42">
        <f t="shared" si="135"/>
        <v>108228</v>
      </c>
      <c r="Z82" s="42">
        <f t="shared" si="135"/>
        <v>101846</v>
      </c>
      <c r="AA82" s="42">
        <f t="shared" si="135"/>
        <v>93591</v>
      </c>
      <c r="AC82" s="42">
        <f t="shared" si="111"/>
        <v>86607</v>
      </c>
      <c r="AD82" s="42">
        <f t="shared" si="112"/>
        <v>86654</v>
      </c>
      <c r="AE82" s="42">
        <f t="shared" si="113"/>
        <v>74006</v>
      </c>
      <c r="AF82" s="42">
        <f t="shared" si="73"/>
        <v>95974</v>
      </c>
      <c r="AG82" s="42">
        <f t="shared" si="109"/>
        <v>121894</v>
      </c>
      <c r="AH82" s="42">
        <f t="shared" si="110"/>
        <v>93591</v>
      </c>
      <c r="AI82" s="146"/>
      <c r="AJ82" s="146"/>
      <c r="AK82" s="149"/>
      <c r="AL82" s="146"/>
      <c r="AN82" s="29"/>
      <c r="AP82" s="29"/>
    </row>
    <row r="83" spans="2:42" ht="12" customHeight="1" x14ac:dyDescent="0.2">
      <c r="B83" s="34"/>
      <c r="C83" s="35" t="s">
        <v>104</v>
      </c>
      <c r="D83" s="36">
        <v>43</v>
      </c>
      <c r="E83" s="36">
        <v>278</v>
      </c>
      <c r="F83" s="36">
        <v>655</v>
      </c>
      <c r="G83" s="36">
        <v>278</v>
      </c>
      <c r="H83" s="36">
        <v>430</v>
      </c>
      <c r="I83" s="36">
        <v>918</v>
      </c>
      <c r="J83" s="36">
        <v>920</v>
      </c>
      <c r="K83" s="36">
        <v>1030</v>
      </c>
      <c r="L83" s="36">
        <v>1177</v>
      </c>
      <c r="M83" s="36">
        <v>452</v>
      </c>
      <c r="N83" s="36">
        <v>223</v>
      </c>
      <c r="O83" s="36">
        <v>142</v>
      </c>
      <c r="P83" s="36">
        <v>607</v>
      </c>
      <c r="Q83" s="36">
        <v>568</v>
      </c>
      <c r="R83" s="36">
        <v>497</v>
      </c>
      <c r="S83" s="36">
        <v>611</v>
      </c>
      <c r="T83" s="36">
        <v>792</v>
      </c>
      <c r="U83" s="36">
        <v>1034</v>
      </c>
      <c r="V83" s="36">
        <v>1112</v>
      </c>
      <c r="W83" s="36">
        <v>1006</v>
      </c>
      <c r="X83" s="36">
        <v>783</v>
      </c>
      <c r="Y83" s="36">
        <v>313</v>
      </c>
      <c r="Z83" s="36">
        <v>314</v>
      </c>
      <c r="AA83" s="36">
        <v>351</v>
      </c>
      <c r="AC83" s="36">
        <f t="shared" si="111"/>
        <v>278</v>
      </c>
      <c r="AD83" s="36">
        <f t="shared" si="112"/>
        <v>1030</v>
      </c>
      <c r="AE83" s="36">
        <f t="shared" si="113"/>
        <v>142</v>
      </c>
      <c r="AF83" s="36">
        <f t="shared" si="73"/>
        <v>611</v>
      </c>
      <c r="AG83" s="36">
        <f t="shared" si="109"/>
        <v>1006</v>
      </c>
      <c r="AH83" s="36">
        <f t="shared" si="110"/>
        <v>351</v>
      </c>
      <c r="AJ83" s="158"/>
      <c r="AK83" s="149"/>
      <c r="AL83" s="146"/>
    </row>
    <row r="84" spans="2:42" ht="12" customHeight="1" x14ac:dyDescent="0.2">
      <c r="B84" s="34"/>
      <c r="C84" s="35" t="s">
        <v>105</v>
      </c>
      <c r="D84" s="36">
        <v>81451</v>
      </c>
      <c r="E84" s="36">
        <v>97027</v>
      </c>
      <c r="F84" s="36">
        <v>87754</v>
      </c>
      <c r="G84" s="36">
        <v>86329</v>
      </c>
      <c r="H84" s="36">
        <v>86917</v>
      </c>
      <c r="I84" s="36">
        <v>81687</v>
      </c>
      <c r="J84" s="36">
        <v>85118</v>
      </c>
      <c r="K84" s="36">
        <v>85624</v>
      </c>
      <c r="L84" s="36">
        <v>98380</v>
      </c>
      <c r="M84" s="36">
        <v>89980</v>
      </c>
      <c r="N84" s="36">
        <v>92384</v>
      </c>
      <c r="O84" s="36">
        <v>73864</v>
      </c>
      <c r="P84" s="36">
        <v>97858</v>
      </c>
      <c r="Q84" s="36">
        <v>100086</v>
      </c>
      <c r="R84" s="36">
        <v>96440</v>
      </c>
      <c r="S84" s="36">
        <v>95363</v>
      </c>
      <c r="T84" s="36">
        <v>116509</v>
      </c>
      <c r="U84" s="36">
        <v>106451</v>
      </c>
      <c r="V84" s="36">
        <v>116659</v>
      </c>
      <c r="W84" s="36">
        <v>120888</v>
      </c>
      <c r="X84" s="36">
        <v>130212</v>
      </c>
      <c r="Y84" s="36">
        <v>107915</v>
      </c>
      <c r="Z84" s="36">
        <v>101532</v>
      </c>
      <c r="AA84" s="36">
        <v>93240</v>
      </c>
      <c r="AC84" s="36">
        <f t="shared" si="111"/>
        <v>86329</v>
      </c>
      <c r="AD84" s="36">
        <f t="shared" si="112"/>
        <v>85624</v>
      </c>
      <c r="AE84" s="36">
        <f t="shared" si="113"/>
        <v>73864</v>
      </c>
      <c r="AF84" s="36">
        <f t="shared" si="73"/>
        <v>95363</v>
      </c>
      <c r="AG84" s="36">
        <f t="shared" si="109"/>
        <v>120888</v>
      </c>
      <c r="AH84" s="36">
        <f t="shared" si="110"/>
        <v>93240</v>
      </c>
      <c r="AK84" s="149"/>
      <c r="AL84" s="146"/>
    </row>
    <row r="85" spans="2:42" ht="12" customHeight="1" x14ac:dyDescent="0.2">
      <c r="B85" s="34"/>
      <c r="C85" s="35" t="s">
        <v>106</v>
      </c>
      <c r="D85" s="36"/>
      <c r="E85" s="36"/>
      <c r="F85" s="36"/>
      <c r="G85" s="36">
        <v>2049</v>
      </c>
      <c r="H85" s="36">
        <v>4946</v>
      </c>
      <c r="I85" s="36">
        <v>4433</v>
      </c>
      <c r="J85" s="36">
        <v>513</v>
      </c>
      <c r="K85" s="36">
        <v>11773</v>
      </c>
      <c r="L85" s="36">
        <v>11506</v>
      </c>
      <c r="M85" s="36">
        <v>11317</v>
      </c>
      <c r="N85" s="36">
        <v>5599</v>
      </c>
      <c r="O85" s="36">
        <v>977</v>
      </c>
      <c r="P85" s="36">
        <v>977</v>
      </c>
      <c r="Q85" s="36">
        <v>977</v>
      </c>
      <c r="R85" s="36">
        <v>977</v>
      </c>
      <c r="S85" s="36">
        <v>976</v>
      </c>
      <c r="T85" s="36">
        <v>732</v>
      </c>
      <c r="U85" s="36">
        <v>488</v>
      </c>
      <c r="V85" s="36">
        <v>243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C85" s="36">
        <f t="shared" si="111"/>
        <v>2049</v>
      </c>
      <c r="AD85" s="36">
        <f t="shared" si="112"/>
        <v>11773</v>
      </c>
      <c r="AE85" s="36">
        <f t="shared" si="113"/>
        <v>977</v>
      </c>
      <c r="AF85" s="36">
        <f t="shared" si="73"/>
        <v>976</v>
      </c>
      <c r="AG85" s="36">
        <f t="shared" si="109"/>
        <v>0</v>
      </c>
      <c r="AH85" s="36">
        <f t="shared" si="110"/>
        <v>0</v>
      </c>
      <c r="AK85" s="149"/>
      <c r="AL85" s="146"/>
    </row>
    <row r="86" spans="2:42" ht="12" customHeight="1" x14ac:dyDescent="0.2">
      <c r="B86" s="34"/>
      <c r="C86" s="32" t="s">
        <v>114</v>
      </c>
      <c r="D86" s="33">
        <v>1602</v>
      </c>
      <c r="E86" s="33">
        <v>2310</v>
      </c>
      <c r="F86" s="33">
        <v>2366</v>
      </c>
      <c r="G86" s="33">
        <v>2681</v>
      </c>
      <c r="H86" s="33">
        <v>1884</v>
      </c>
      <c r="I86" s="33">
        <v>1875</v>
      </c>
      <c r="J86" s="33">
        <v>2731</v>
      </c>
      <c r="K86" s="33">
        <v>3747</v>
      </c>
      <c r="L86" s="33">
        <v>4363</v>
      </c>
      <c r="M86" s="33">
        <v>6223</v>
      </c>
      <c r="N86" s="33">
        <v>5298</v>
      </c>
      <c r="O86" s="33">
        <v>5392</v>
      </c>
      <c r="P86" s="33">
        <v>10055</v>
      </c>
      <c r="Q86" s="33">
        <v>13312</v>
      </c>
      <c r="R86" s="33">
        <v>12843</v>
      </c>
      <c r="S86" s="33">
        <v>12589</v>
      </c>
      <c r="T86" s="33">
        <v>12142</v>
      </c>
      <c r="U86" s="33">
        <v>1409</v>
      </c>
      <c r="V86" s="33">
        <v>888</v>
      </c>
      <c r="W86" s="33">
        <v>1976</v>
      </c>
      <c r="X86" s="33">
        <v>1935</v>
      </c>
      <c r="Y86" s="33">
        <v>1778</v>
      </c>
      <c r="Z86" s="33">
        <v>2873</v>
      </c>
      <c r="AA86" s="33">
        <v>3241</v>
      </c>
      <c r="AC86" s="33">
        <f t="shared" si="111"/>
        <v>2681</v>
      </c>
      <c r="AD86" s="33">
        <f t="shared" si="112"/>
        <v>3747</v>
      </c>
      <c r="AE86" s="33">
        <f t="shared" si="113"/>
        <v>5392</v>
      </c>
      <c r="AF86" s="33">
        <f t="shared" si="73"/>
        <v>12589</v>
      </c>
      <c r="AG86" s="33">
        <f t="shared" si="109"/>
        <v>1976</v>
      </c>
      <c r="AH86" s="33">
        <f t="shared" si="110"/>
        <v>3241</v>
      </c>
      <c r="AK86" s="149"/>
      <c r="AL86" s="146"/>
    </row>
    <row r="87" spans="2:42" ht="12" customHeight="1" x14ac:dyDescent="0.2">
      <c r="B87" s="31"/>
      <c r="C87" s="32" t="s">
        <v>115</v>
      </c>
      <c r="D87" s="33">
        <v>13238</v>
      </c>
      <c r="E87" s="33">
        <v>15253</v>
      </c>
      <c r="F87" s="33">
        <v>15506</v>
      </c>
      <c r="G87" s="33">
        <v>16079</v>
      </c>
      <c r="H87" s="33">
        <v>15960</v>
      </c>
      <c r="I87" s="33">
        <v>16392</v>
      </c>
      <c r="J87" s="33">
        <v>16209</v>
      </c>
      <c r="K87" s="33">
        <v>16924</v>
      </c>
      <c r="L87" s="33">
        <v>13409</v>
      </c>
      <c r="M87" s="33">
        <v>20744</v>
      </c>
      <c r="N87" s="33">
        <v>17146</v>
      </c>
      <c r="O87" s="33">
        <v>15910</v>
      </c>
      <c r="P87" s="33">
        <v>14175</v>
      </c>
      <c r="Q87" s="33">
        <v>15195</v>
      </c>
      <c r="R87" s="33">
        <v>14337</v>
      </c>
      <c r="S87" s="33">
        <v>14646</v>
      </c>
      <c r="T87" s="33">
        <v>17220</v>
      </c>
      <c r="U87" s="33">
        <v>21685</v>
      </c>
      <c r="V87" s="33">
        <v>16121</v>
      </c>
      <c r="W87" s="33">
        <v>17107</v>
      </c>
      <c r="X87" s="33">
        <v>19611</v>
      </c>
      <c r="Y87" s="33">
        <v>14520</v>
      </c>
      <c r="Z87" s="33">
        <v>21899</v>
      </c>
      <c r="AA87" s="33">
        <v>16957</v>
      </c>
      <c r="AC87" s="33">
        <f t="shared" si="111"/>
        <v>16079</v>
      </c>
      <c r="AD87" s="33">
        <f t="shared" si="112"/>
        <v>16924</v>
      </c>
      <c r="AE87" s="33">
        <f t="shared" si="113"/>
        <v>15910</v>
      </c>
      <c r="AF87" s="33">
        <f t="shared" si="73"/>
        <v>14646</v>
      </c>
      <c r="AG87" s="33">
        <f t="shared" si="109"/>
        <v>17107</v>
      </c>
      <c r="AH87" s="33">
        <f t="shared" si="110"/>
        <v>16957</v>
      </c>
      <c r="AK87" s="149"/>
      <c r="AL87" s="146"/>
    </row>
    <row r="88" spans="2:42" s="38" customFormat="1" ht="12" customHeight="1" x14ac:dyDescent="0.2">
      <c r="B88" s="40"/>
      <c r="C88" s="41" t="s">
        <v>116</v>
      </c>
      <c r="D88" s="42">
        <f t="shared" ref="D88:F88" si="136">D89+D90</f>
        <v>41173</v>
      </c>
      <c r="E88" s="42">
        <f t="shared" si="136"/>
        <v>38762</v>
      </c>
      <c r="F88" s="42">
        <f t="shared" si="136"/>
        <v>34903</v>
      </c>
      <c r="G88" s="42">
        <f>G89+G90</f>
        <v>32476</v>
      </c>
      <c r="H88" s="42">
        <f t="shared" ref="H88:R88" si="137">H89+H90</f>
        <v>28907</v>
      </c>
      <c r="I88" s="42">
        <f t="shared" si="137"/>
        <v>28157</v>
      </c>
      <c r="J88" s="42">
        <f t="shared" si="137"/>
        <v>27300</v>
      </c>
      <c r="K88" s="42">
        <f t="shared" si="137"/>
        <v>37619</v>
      </c>
      <c r="L88" s="42">
        <f t="shared" si="137"/>
        <v>44282.004999999939</v>
      </c>
      <c r="M88" s="42">
        <f t="shared" si="137"/>
        <v>36221</v>
      </c>
      <c r="N88" s="42">
        <f t="shared" si="137"/>
        <v>40782</v>
      </c>
      <c r="O88" s="42">
        <f t="shared" si="137"/>
        <v>46123</v>
      </c>
      <c r="P88" s="42">
        <f t="shared" si="137"/>
        <v>42751</v>
      </c>
      <c r="Q88" s="42">
        <f t="shared" si="137"/>
        <v>53399</v>
      </c>
      <c r="R88" s="42">
        <f t="shared" si="137"/>
        <v>39752</v>
      </c>
      <c r="S88" s="42">
        <f t="shared" ref="S88:V88" si="138">S89+S90</f>
        <v>38519</v>
      </c>
      <c r="T88" s="42">
        <f t="shared" si="138"/>
        <v>41419</v>
      </c>
      <c r="U88" s="42">
        <f t="shared" si="138"/>
        <v>53353</v>
      </c>
      <c r="V88" s="42">
        <f t="shared" si="138"/>
        <v>41358</v>
      </c>
      <c r="W88" s="42">
        <f t="shared" ref="W88:AA88" si="139">W89+W90</f>
        <v>41978</v>
      </c>
      <c r="X88" s="42">
        <f t="shared" si="139"/>
        <v>39529</v>
      </c>
      <c r="Y88" s="42">
        <f t="shared" si="139"/>
        <v>47917</v>
      </c>
      <c r="Z88" s="42">
        <f t="shared" si="139"/>
        <v>33038</v>
      </c>
      <c r="AA88" s="42">
        <f t="shared" si="139"/>
        <v>34791</v>
      </c>
      <c r="AC88" s="42">
        <f t="shared" si="111"/>
        <v>32476</v>
      </c>
      <c r="AD88" s="42">
        <f t="shared" si="112"/>
        <v>37619</v>
      </c>
      <c r="AE88" s="42">
        <f t="shared" si="113"/>
        <v>46123</v>
      </c>
      <c r="AF88" s="42">
        <f t="shared" si="73"/>
        <v>38519</v>
      </c>
      <c r="AG88" s="42">
        <f t="shared" si="109"/>
        <v>41978</v>
      </c>
      <c r="AH88" s="42">
        <f t="shared" si="110"/>
        <v>34791</v>
      </c>
      <c r="AI88" s="146"/>
      <c r="AJ88" s="146"/>
      <c r="AK88" s="149"/>
      <c r="AL88" s="146"/>
      <c r="AN88" s="29"/>
      <c r="AP88" s="29"/>
    </row>
    <row r="89" spans="2:42" ht="12" customHeight="1" x14ac:dyDescent="0.2">
      <c r="B89" s="34"/>
      <c r="C89" s="35" t="s">
        <v>104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4.9999999391729943E-3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C89" s="36">
        <f t="shared" si="111"/>
        <v>0</v>
      </c>
      <c r="AD89" s="36">
        <f t="shared" si="112"/>
        <v>0</v>
      </c>
      <c r="AE89" s="36">
        <f t="shared" si="113"/>
        <v>0</v>
      </c>
      <c r="AF89" s="36">
        <f t="shared" si="73"/>
        <v>0</v>
      </c>
      <c r="AG89" s="36">
        <f t="shared" si="109"/>
        <v>0</v>
      </c>
      <c r="AH89" s="36">
        <f t="shared" si="110"/>
        <v>0</v>
      </c>
      <c r="AJ89" s="158"/>
      <c r="AK89" s="149"/>
      <c r="AL89" s="146"/>
    </row>
    <row r="90" spans="2:42" ht="12" customHeight="1" x14ac:dyDescent="0.2">
      <c r="B90" s="34"/>
      <c r="C90" s="35" t="s">
        <v>105</v>
      </c>
      <c r="D90" s="36">
        <v>41173</v>
      </c>
      <c r="E90" s="36">
        <v>38762</v>
      </c>
      <c r="F90" s="36">
        <v>34903</v>
      </c>
      <c r="G90" s="36">
        <v>32476</v>
      </c>
      <c r="H90" s="36">
        <v>28907</v>
      </c>
      <c r="I90" s="36">
        <v>28157</v>
      </c>
      <c r="J90" s="36">
        <v>27300</v>
      </c>
      <c r="K90" s="36">
        <v>37619</v>
      </c>
      <c r="L90" s="36">
        <v>44282</v>
      </c>
      <c r="M90" s="36">
        <v>36221</v>
      </c>
      <c r="N90" s="36">
        <v>40782</v>
      </c>
      <c r="O90" s="36">
        <v>46123</v>
      </c>
      <c r="P90" s="36">
        <v>42751</v>
      </c>
      <c r="Q90" s="36">
        <v>53399</v>
      </c>
      <c r="R90" s="36">
        <v>39752</v>
      </c>
      <c r="S90" s="36">
        <v>38519</v>
      </c>
      <c r="T90" s="36">
        <v>41419</v>
      </c>
      <c r="U90" s="36">
        <v>53353</v>
      </c>
      <c r="V90" s="36">
        <v>41358</v>
      </c>
      <c r="W90" s="36">
        <v>41978</v>
      </c>
      <c r="X90" s="36">
        <v>39529</v>
      </c>
      <c r="Y90" s="36">
        <v>47917</v>
      </c>
      <c r="Z90" s="36">
        <v>33038</v>
      </c>
      <c r="AA90" s="36">
        <v>34791</v>
      </c>
      <c r="AC90" s="36">
        <f t="shared" si="111"/>
        <v>32476</v>
      </c>
      <c r="AD90" s="36">
        <f t="shared" si="112"/>
        <v>37619</v>
      </c>
      <c r="AE90" s="36">
        <f t="shared" si="113"/>
        <v>46123</v>
      </c>
      <c r="AF90" s="36">
        <f t="shared" si="73"/>
        <v>38519</v>
      </c>
      <c r="AG90" s="36">
        <f t="shared" si="109"/>
        <v>41978</v>
      </c>
      <c r="AH90" s="36">
        <f t="shared" si="110"/>
        <v>34791</v>
      </c>
      <c r="AK90" s="149"/>
      <c r="AL90" s="146"/>
    </row>
    <row r="91" spans="2:42" ht="12" customHeight="1" x14ac:dyDescent="0.2">
      <c r="B91" s="34"/>
      <c r="C91" s="35" t="s">
        <v>117</v>
      </c>
      <c r="D91" s="36"/>
      <c r="E91" s="36"/>
      <c r="F91" s="36"/>
      <c r="G91" s="36">
        <v>3959</v>
      </c>
      <c r="H91" s="36">
        <v>5241</v>
      </c>
      <c r="I91" s="36">
        <v>8005</v>
      </c>
      <c r="J91" s="36">
        <v>8184</v>
      </c>
      <c r="K91" s="36">
        <v>8836</v>
      </c>
      <c r="L91" s="36">
        <v>8860</v>
      </c>
      <c r="M91" s="36">
        <v>9797</v>
      </c>
      <c r="N91" s="36">
        <v>9442</v>
      </c>
      <c r="O91" s="36">
        <v>10133</v>
      </c>
      <c r="P91" s="36">
        <v>10031</v>
      </c>
      <c r="Q91" s="36">
        <v>9652</v>
      </c>
      <c r="R91" s="36">
        <v>9113</v>
      </c>
      <c r="S91" s="36">
        <v>8974</v>
      </c>
      <c r="T91" s="36">
        <v>8738</v>
      </c>
      <c r="U91" s="36">
        <v>8376</v>
      </c>
      <c r="V91" s="36">
        <v>9675</v>
      </c>
      <c r="W91" s="36">
        <v>9556</v>
      </c>
      <c r="X91" s="36">
        <v>8946</v>
      </c>
      <c r="Y91" s="36">
        <v>8579</v>
      </c>
      <c r="Z91" s="36">
        <v>8298</v>
      </c>
      <c r="AA91" s="36">
        <v>11110</v>
      </c>
      <c r="AC91" s="36">
        <f t="shared" si="111"/>
        <v>3959</v>
      </c>
      <c r="AD91" s="36">
        <f t="shared" si="112"/>
        <v>8836</v>
      </c>
      <c r="AE91" s="36">
        <f t="shared" si="113"/>
        <v>10133</v>
      </c>
      <c r="AF91" s="36">
        <f t="shared" si="73"/>
        <v>8974</v>
      </c>
      <c r="AG91" s="36">
        <f t="shared" si="109"/>
        <v>9556</v>
      </c>
      <c r="AH91" s="36">
        <f t="shared" si="110"/>
        <v>11110</v>
      </c>
      <c r="AK91" s="149"/>
      <c r="AL91" s="146"/>
    </row>
    <row r="92" spans="2:42" ht="12" customHeight="1" x14ac:dyDescent="0.2">
      <c r="B92" s="31"/>
      <c r="C92" s="32" t="s">
        <v>118</v>
      </c>
      <c r="D92" s="33">
        <v>16202</v>
      </c>
      <c r="E92" s="33">
        <v>15419</v>
      </c>
      <c r="F92" s="33">
        <v>15840</v>
      </c>
      <c r="G92" s="33">
        <v>16466</v>
      </c>
      <c r="H92" s="33">
        <v>15990</v>
      </c>
      <c r="I92" s="33">
        <v>16105</v>
      </c>
      <c r="J92" s="33">
        <v>16217</v>
      </c>
      <c r="K92" s="33">
        <v>13743</v>
      </c>
      <c r="L92" s="33">
        <v>15597</v>
      </c>
      <c r="M92" s="33">
        <v>15558</v>
      </c>
      <c r="N92" s="33">
        <v>15234</v>
      </c>
      <c r="O92" s="33">
        <v>17195</v>
      </c>
      <c r="P92" s="33">
        <v>21138</v>
      </c>
      <c r="Q92" s="33">
        <v>20397</v>
      </c>
      <c r="R92" s="33">
        <v>18299</v>
      </c>
      <c r="S92" s="33">
        <v>17608</v>
      </c>
      <c r="T92" s="33">
        <v>20737</v>
      </c>
      <c r="U92" s="33">
        <v>15445</v>
      </c>
      <c r="V92" s="33">
        <v>13829</v>
      </c>
      <c r="W92" s="33">
        <v>15382</v>
      </c>
      <c r="X92" s="33">
        <v>19295</v>
      </c>
      <c r="Y92" s="33">
        <v>19654</v>
      </c>
      <c r="Z92" s="33">
        <v>17777</v>
      </c>
      <c r="AA92" s="33">
        <v>20954</v>
      </c>
      <c r="AC92" s="33">
        <f t="shared" si="111"/>
        <v>16466</v>
      </c>
      <c r="AD92" s="33">
        <f t="shared" si="112"/>
        <v>13743</v>
      </c>
      <c r="AE92" s="33">
        <f t="shared" si="113"/>
        <v>17195</v>
      </c>
      <c r="AF92" s="33">
        <f t="shared" si="73"/>
        <v>17608</v>
      </c>
      <c r="AG92" s="33">
        <f t="shared" si="109"/>
        <v>15382</v>
      </c>
      <c r="AH92" s="33">
        <f t="shared" si="110"/>
        <v>20954</v>
      </c>
      <c r="AK92" s="149"/>
      <c r="AL92" s="146"/>
    </row>
    <row r="93" spans="2:42" ht="12" customHeight="1" x14ac:dyDescent="0.2">
      <c r="B93" s="31"/>
      <c r="C93" s="32" t="s">
        <v>119</v>
      </c>
      <c r="D93" s="33">
        <v>22211</v>
      </c>
      <c r="E93" s="33">
        <v>10948</v>
      </c>
      <c r="F93" s="33">
        <v>7990</v>
      </c>
      <c r="G93" s="33">
        <v>7834</v>
      </c>
      <c r="H93" s="33">
        <v>8324</v>
      </c>
      <c r="I93" s="33">
        <v>9154</v>
      </c>
      <c r="J93" s="33">
        <v>12942</v>
      </c>
      <c r="K93" s="33">
        <v>18650</v>
      </c>
      <c r="L93" s="33">
        <v>18276</v>
      </c>
      <c r="M93" s="33">
        <v>18275</v>
      </c>
      <c r="N93" s="33">
        <v>20530</v>
      </c>
      <c r="O93" s="33">
        <v>15965</v>
      </c>
      <c r="P93" s="33">
        <v>15356</v>
      </c>
      <c r="Q93" s="33">
        <v>14150</v>
      </c>
      <c r="R93" s="33">
        <v>11984</v>
      </c>
      <c r="S93" s="33">
        <v>11727</v>
      </c>
      <c r="T93" s="33">
        <v>11068</v>
      </c>
      <c r="U93" s="33">
        <v>11640</v>
      </c>
      <c r="V93" s="33">
        <v>13070</v>
      </c>
      <c r="W93" s="33">
        <v>12482</v>
      </c>
      <c r="X93" s="33">
        <v>13610</v>
      </c>
      <c r="Y93" s="33">
        <v>13779</v>
      </c>
      <c r="Z93" s="33">
        <v>14373</v>
      </c>
      <c r="AA93" s="33">
        <v>12914</v>
      </c>
      <c r="AC93" s="33">
        <f t="shared" si="111"/>
        <v>7834</v>
      </c>
      <c r="AD93" s="33">
        <f t="shared" si="112"/>
        <v>18650</v>
      </c>
      <c r="AE93" s="33">
        <f t="shared" si="113"/>
        <v>15965</v>
      </c>
      <c r="AF93" s="33">
        <f t="shared" si="73"/>
        <v>11727</v>
      </c>
      <c r="AG93" s="33">
        <f t="shared" si="109"/>
        <v>12482</v>
      </c>
      <c r="AH93" s="33">
        <f t="shared" si="110"/>
        <v>12914</v>
      </c>
      <c r="AK93" s="149"/>
      <c r="AL93" s="146"/>
    </row>
    <row r="94" spans="2:42" ht="12" customHeight="1" x14ac:dyDescent="0.2">
      <c r="B94" s="31"/>
      <c r="C94" s="32" t="s">
        <v>120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143</v>
      </c>
      <c r="L94" s="37">
        <v>143</v>
      </c>
      <c r="M94" s="37">
        <v>143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23</v>
      </c>
      <c r="T94" s="37">
        <v>23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C94" s="37">
        <f t="shared" si="111"/>
        <v>0</v>
      </c>
      <c r="AD94" s="37">
        <f t="shared" si="112"/>
        <v>143</v>
      </c>
      <c r="AE94" s="37">
        <f t="shared" si="113"/>
        <v>0</v>
      </c>
      <c r="AF94" s="37">
        <f t="shared" si="73"/>
        <v>23</v>
      </c>
      <c r="AG94" s="37">
        <f t="shared" si="109"/>
        <v>0</v>
      </c>
      <c r="AH94" s="37">
        <f t="shared" si="110"/>
        <v>0</v>
      </c>
      <c r="AK94" s="149"/>
      <c r="AL94" s="146"/>
    </row>
    <row r="95" spans="2:42" ht="12" customHeight="1" x14ac:dyDescent="0.2">
      <c r="B95" s="197" t="s">
        <v>121</v>
      </c>
      <c r="C95" s="197"/>
      <c r="D95" s="39">
        <f t="shared" ref="D95:F95" si="140">SUM(D51,D65)</f>
        <v>828524</v>
      </c>
      <c r="E95" s="39">
        <f t="shared" si="140"/>
        <v>842284</v>
      </c>
      <c r="F95" s="39">
        <f t="shared" si="140"/>
        <v>837730</v>
      </c>
      <c r="G95" s="39">
        <f>SUM(G51,G65)</f>
        <v>839190</v>
      </c>
      <c r="H95" s="39">
        <f t="shared" ref="H95:R95" si="141">SUM(H51,H65)</f>
        <v>871987</v>
      </c>
      <c r="I95" s="39">
        <f t="shared" si="141"/>
        <v>860208</v>
      </c>
      <c r="J95" s="39">
        <f t="shared" si="141"/>
        <v>870728</v>
      </c>
      <c r="K95" s="39">
        <f t="shared" si="141"/>
        <v>887836</v>
      </c>
      <c r="L95" s="39">
        <f t="shared" si="141"/>
        <v>903974.00499999989</v>
      </c>
      <c r="M95" s="39">
        <f t="shared" si="141"/>
        <v>913866</v>
      </c>
      <c r="N95" s="39">
        <f t="shared" si="141"/>
        <v>917301</v>
      </c>
      <c r="O95" s="39">
        <f t="shared" si="141"/>
        <v>874949</v>
      </c>
      <c r="P95" s="39">
        <f t="shared" si="141"/>
        <v>952018</v>
      </c>
      <c r="Q95" s="39">
        <f t="shared" si="141"/>
        <v>964698</v>
      </c>
      <c r="R95" s="39">
        <f t="shared" si="141"/>
        <v>992103</v>
      </c>
      <c r="S95" s="39">
        <f t="shared" ref="S95:V95" si="142">SUM(S51,S65)</f>
        <v>999260</v>
      </c>
      <c r="T95" s="39">
        <f t="shared" si="142"/>
        <v>1046310</v>
      </c>
      <c r="U95" s="39">
        <f t="shared" si="142"/>
        <v>1058983</v>
      </c>
      <c r="V95" s="39">
        <f t="shared" si="142"/>
        <v>1055300</v>
      </c>
      <c r="W95" s="39">
        <f t="shared" ref="W95:AA95" si="143">SUM(W51,W65)</f>
        <v>1042047</v>
      </c>
      <c r="X95" s="39">
        <f t="shared" si="143"/>
        <v>1060586</v>
      </c>
      <c r="Y95" s="39">
        <f t="shared" si="143"/>
        <v>1049326</v>
      </c>
      <c r="Z95" s="39">
        <f t="shared" si="143"/>
        <v>1059389</v>
      </c>
      <c r="AA95" s="39">
        <f t="shared" si="143"/>
        <v>975198</v>
      </c>
      <c r="AC95" s="39">
        <f t="shared" ref="AC95" si="144">G95</f>
        <v>839190</v>
      </c>
      <c r="AD95" s="39">
        <f t="shared" ref="AD95" si="145">K95</f>
        <v>887836</v>
      </c>
      <c r="AE95" s="39">
        <f t="shared" si="113"/>
        <v>874949</v>
      </c>
      <c r="AF95" s="39">
        <f t="shared" si="73"/>
        <v>999260</v>
      </c>
      <c r="AG95" s="39">
        <f t="shared" si="109"/>
        <v>1042047</v>
      </c>
      <c r="AH95" s="39">
        <f t="shared" si="110"/>
        <v>975198</v>
      </c>
      <c r="AK95" s="149"/>
      <c r="AL95" s="146"/>
    </row>
    <row r="97" spans="37:37" ht="12" customHeight="1" x14ac:dyDescent="0.2">
      <c r="AK97" s="29"/>
    </row>
  </sheetData>
  <mergeCells count="43">
    <mergeCell ref="B95:C95"/>
    <mergeCell ref="D8:D9"/>
    <mergeCell ref="E8:E9"/>
    <mergeCell ref="F8:F9"/>
    <mergeCell ref="B65:C65"/>
    <mergeCell ref="B66:C66"/>
    <mergeCell ref="B29:C29"/>
    <mergeCell ref="B50:C50"/>
    <mergeCell ref="B51:C51"/>
    <mergeCell ref="B52:C52"/>
    <mergeCell ref="B64:C64"/>
    <mergeCell ref="B10:C10"/>
    <mergeCell ref="B78:C78"/>
    <mergeCell ref="B7:C9"/>
    <mergeCell ref="H8:H9"/>
    <mergeCell ref="M8:M9"/>
    <mergeCell ref="T8:T9"/>
    <mergeCell ref="P8:P9"/>
    <mergeCell ref="Q8:Q9"/>
    <mergeCell ref="S8:S9"/>
    <mergeCell ref="I8:I9"/>
    <mergeCell ref="O8:O9"/>
    <mergeCell ref="Z8:Z9"/>
    <mergeCell ref="U8:U9"/>
    <mergeCell ref="J8:J9"/>
    <mergeCell ref="L8:L9"/>
    <mergeCell ref="X8:X9"/>
    <mergeCell ref="AH8:AH9"/>
    <mergeCell ref="AC7:AH7"/>
    <mergeCell ref="AE8:AE9"/>
    <mergeCell ref="K8:K9"/>
    <mergeCell ref="N8:N9"/>
    <mergeCell ref="AD8:AD9"/>
    <mergeCell ref="AC8:AC9"/>
    <mergeCell ref="R8:R9"/>
    <mergeCell ref="W8:W9"/>
    <mergeCell ref="AG8:AG9"/>
    <mergeCell ref="AF8:AF9"/>
    <mergeCell ref="Y8:Y9"/>
    <mergeCell ref="V8:V9"/>
    <mergeCell ref="AA8:AA9"/>
    <mergeCell ref="D7:AA7"/>
    <mergeCell ref="G8:G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M88"/>
  <sheetViews>
    <sheetView showGridLines="0" zoomScaleNormal="100" zoomScaleSheetLayoutView="100" workbookViewId="0">
      <pane xSplit="3" ySplit="9" topLeftCell="R10" activePane="bottomRight" state="frozen"/>
      <selection activeCell="Q2" sqref="Q2"/>
      <selection pane="topRight" activeCell="Q2" sqref="Q2"/>
      <selection pane="bottomLeft" activeCell="Q2" sqref="Q2"/>
      <selection pane="bottomRight" activeCell="S6" sqref="S6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27" width="9.28515625" style="46" customWidth="1" outlineLevel="1"/>
    <col min="28" max="28" width="9.28515625" style="47" customWidth="1"/>
    <col min="29" max="52" width="9.28515625" style="46" customWidth="1"/>
    <col min="53" max="54" width="9.140625" style="46" customWidth="1"/>
    <col min="55" max="55" width="9.7109375" style="46" customWidth="1"/>
    <col min="56" max="56" width="8.42578125" style="46" customWidth="1"/>
    <col min="57" max="57" width="27.7109375" style="46" customWidth="1"/>
    <col min="58" max="58" width="9.140625" style="46"/>
    <col min="59" max="59" width="11.140625" style="46" customWidth="1"/>
    <col min="60" max="60" width="38.42578125" style="46" customWidth="1"/>
    <col min="61" max="16384" width="9.140625" style="46"/>
  </cols>
  <sheetData>
    <row r="1" spans="2:60" s="1" customFormat="1" ht="12" hidden="1" customHeight="1" x14ac:dyDescent="0.2">
      <c r="C1" s="2"/>
    </row>
    <row r="2" spans="2:60" s="1" customFormat="1" ht="12" hidden="1" customHeight="1" x14ac:dyDescent="0.2">
      <c r="C2" s="2"/>
    </row>
    <row r="3" spans="2:60" s="1" customFormat="1" ht="12" hidden="1" customHeight="1" x14ac:dyDescent="0.2">
      <c r="C3" s="2"/>
    </row>
    <row r="4" spans="2:60" s="1" customFormat="1" ht="12" hidden="1" customHeight="1" x14ac:dyDescent="0.2">
      <c r="C4" s="2"/>
    </row>
    <row r="5" spans="2:60" s="1" customFormat="1" ht="12" customHeight="1" x14ac:dyDescent="0.2">
      <c r="C5" s="2"/>
    </row>
    <row r="6" spans="2:60" s="99" customFormat="1" ht="12" customHeight="1" x14ac:dyDescent="0.2">
      <c r="B6" s="208" t="s">
        <v>126</v>
      </c>
      <c r="C6" s="209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</row>
    <row r="7" spans="2:60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</row>
    <row r="8" spans="2:60" s="150" customFormat="1" ht="12" customHeight="1" x14ac:dyDescent="0.2">
      <c r="B8" s="167" t="s">
        <v>59</v>
      </c>
      <c r="C8" s="185"/>
      <c r="D8" s="169" t="s">
        <v>122</v>
      </c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1"/>
      <c r="AA8" s="172"/>
      <c r="AB8" s="99"/>
      <c r="AC8" s="169" t="s">
        <v>122</v>
      </c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2"/>
    </row>
    <row r="9" spans="2:60" s="150" customFormat="1" ht="12" customHeight="1" x14ac:dyDescent="0.2">
      <c r="B9" s="186"/>
      <c r="C9" s="212"/>
      <c r="D9" s="135" t="s">
        <v>234</v>
      </c>
      <c r="E9" s="135" t="s">
        <v>246</v>
      </c>
      <c r="F9" s="135" t="s">
        <v>247</v>
      </c>
      <c r="G9" s="135" t="s">
        <v>248</v>
      </c>
      <c r="H9" s="135" t="s">
        <v>238</v>
      </c>
      <c r="I9" s="135" t="s">
        <v>249</v>
      </c>
      <c r="J9" s="135" t="s">
        <v>250</v>
      </c>
      <c r="K9" s="135" t="s">
        <v>251</v>
      </c>
      <c r="L9" s="135" t="s">
        <v>242</v>
      </c>
      <c r="M9" s="135" t="s">
        <v>252</v>
      </c>
      <c r="N9" s="135" t="s">
        <v>253</v>
      </c>
      <c r="O9" s="135" t="s">
        <v>254</v>
      </c>
      <c r="P9" s="135" t="s">
        <v>296</v>
      </c>
      <c r="Q9" s="135" t="s">
        <v>300</v>
      </c>
      <c r="R9" s="135" t="s">
        <v>306</v>
      </c>
      <c r="S9" s="135" t="s">
        <v>309</v>
      </c>
      <c r="T9" s="135" t="s">
        <v>310</v>
      </c>
      <c r="U9" s="135" t="s">
        <v>315</v>
      </c>
      <c r="V9" s="135" t="s">
        <v>318</v>
      </c>
      <c r="W9" s="135" t="s">
        <v>321</v>
      </c>
      <c r="X9" s="135" t="s">
        <v>324</v>
      </c>
      <c r="Y9" s="135" t="s">
        <v>328</v>
      </c>
      <c r="Z9" s="135" t="s">
        <v>331</v>
      </c>
      <c r="AA9" s="135" t="s">
        <v>333</v>
      </c>
      <c r="AB9" s="99"/>
      <c r="AC9" s="135" t="s">
        <v>234</v>
      </c>
      <c r="AD9" s="135" t="s">
        <v>235</v>
      </c>
      <c r="AE9" s="135" t="s">
        <v>236</v>
      </c>
      <c r="AF9" s="135" t="s">
        <v>237</v>
      </c>
      <c r="AG9" s="135" t="s">
        <v>238</v>
      </c>
      <c r="AH9" s="135" t="s">
        <v>239</v>
      </c>
      <c r="AI9" s="135" t="s">
        <v>240</v>
      </c>
      <c r="AJ9" s="135" t="s">
        <v>241</v>
      </c>
      <c r="AK9" s="135" t="s">
        <v>242</v>
      </c>
      <c r="AL9" s="135" t="s">
        <v>243</v>
      </c>
      <c r="AM9" s="135" t="s">
        <v>244</v>
      </c>
      <c r="AN9" s="135" t="s">
        <v>245</v>
      </c>
      <c r="AO9" s="135" t="s">
        <v>296</v>
      </c>
      <c r="AP9" s="135" t="s">
        <v>298</v>
      </c>
      <c r="AQ9" s="135" t="s">
        <v>302</v>
      </c>
      <c r="AR9" s="135" t="s">
        <v>307</v>
      </c>
      <c r="AS9" s="135" t="s">
        <v>310</v>
      </c>
      <c r="AT9" s="135" t="s">
        <v>313</v>
      </c>
      <c r="AU9" s="135" t="s">
        <v>316</v>
      </c>
      <c r="AV9" s="135" t="s">
        <v>319</v>
      </c>
      <c r="AW9" s="135" t="s">
        <v>324</v>
      </c>
      <c r="AX9" s="135" t="s">
        <v>326</v>
      </c>
      <c r="AY9" s="135" t="s">
        <v>329</v>
      </c>
      <c r="AZ9" s="135" t="s">
        <v>332</v>
      </c>
    </row>
    <row r="10" spans="2:60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C10" s="62"/>
      <c r="AD10" s="62"/>
      <c r="AE10" s="62"/>
      <c r="AF10" s="62"/>
      <c r="AG10" s="62"/>
      <c r="AH10" s="63"/>
      <c r="AI10" s="63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</row>
    <row r="11" spans="2:60" ht="12" customHeight="1" x14ac:dyDescent="0.2">
      <c r="B11" s="213" t="s">
        <v>128</v>
      </c>
      <c r="C11" s="214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C11" s="49">
        <v>20205</v>
      </c>
      <c r="AD11" s="49">
        <f>E11-D11</f>
        <v>26724</v>
      </c>
      <c r="AE11" s="49">
        <f>F11-E11</f>
        <v>23167</v>
      </c>
      <c r="AF11" s="49">
        <f>G11-F11</f>
        <v>23082</v>
      </c>
      <c r="AG11" s="49">
        <v>21827</v>
      </c>
      <c r="AH11" s="49">
        <f>I11-H11</f>
        <v>19342</v>
      </c>
      <c r="AI11" s="49">
        <f>J11-I11</f>
        <v>18621</v>
      </c>
      <c r="AJ11" s="49">
        <f>K11-J11</f>
        <v>14094</v>
      </c>
      <c r="AK11" s="49">
        <v>24175</v>
      </c>
      <c r="AL11" s="49">
        <f>M11-L11</f>
        <v>19673</v>
      </c>
      <c r="AM11" s="49">
        <f>N11-M11</f>
        <v>20785</v>
      </c>
      <c r="AN11" s="49">
        <f>O11-N11</f>
        <v>17284</v>
      </c>
      <c r="AO11" s="49">
        <v>54031</v>
      </c>
      <c r="AP11" s="49">
        <f>Q11-P11</f>
        <v>13136</v>
      </c>
      <c r="AQ11" s="49">
        <f>R11-Q11</f>
        <v>16502</v>
      </c>
      <c r="AR11" s="49">
        <f>S11-R11</f>
        <v>1575</v>
      </c>
      <c r="AS11" s="49">
        <f>T11</f>
        <v>-1385</v>
      </c>
      <c r="AT11" s="49">
        <f>U11-T11</f>
        <v>6691</v>
      </c>
      <c r="AU11" s="49">
        <f>V11-U11</f>
        <v>-2622</v>
      </c>
      <c r="AV11" s="49">
        <f>W11-V11</f>
        <v>13231</v>
      </c>
      <c r="AW11" s="49">
        <f>X11</f>
        <v>13286</v>
      </c>
      <c r="AX11" s="49">
        <f>Y11-X11</f>
        <v>11412</v>
      </c>
      <c r="AY11" s="49">
        <f>Z11-Y11</f>
        <v>11574</v>
      </c>
      <c r="AZ11" s="49">
        <f>AA11-Z11</f>
        <v>-8728</v>
      </c>
    </row>
    <row r="12" spans="2:60" s="50" customFormat="1" ht="12" customHeight="1" x14ac:dyDescent="0.2">
      <c r="B12" s="211" t="s">
        <v>129</v>
      </c>
      <c r="C12" s="215"/>
      <c r="D12" s="68">
        <f t="shared" ref="D12:I12" si="0">SUM(D13:D30)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SUM(J13:J30)</f>
        <v>37267</v>
      </c>
      <c r="K12" s="68">
        <f t="shared" ref="K12:P12" si="1">SUM(K13:K30)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A12" si="2">SUM(Q13:Q30)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47"/>
      <c r="AC12" s="68">
        <f t="shared" ref="AC12:AT12" si="3">SUM(AC13:AC30)</f>
        <v>11008</v>
      </c>
      <c r="AD12" s="68">
        <f t="shared" si="3"/>
        <v>12271</v>
      </c>
      <c r="AE12" s="68">
        <f t="shared" si="3"/>
        <v>10561</v>
      </c>
      <c r="AF12" s="68">
        <f t="shared" si="3"/>
        <v>10549</v>
      </c>
      <c r="AG12" s="68">
        <f t="shared" si="3"/>
        <v>12023</v>
      </c>
      <c r="AH12" s="68">
        <f t="shared" si="3"/>
        <v>13033</v>
      </c>
      <c r="AI12" s="68">
        <f t="shared" si="3"/>
        <v>12211</v>
      </c>
      <c r="AJ12" s="68">
        <f t="shared" si="3"/>
        <v>7616</v>
      </c>
      <c r="AK12" s="68">
        <f t="shared" si="3"/>
        <v>11397</v>
      </c>
      <c r="AL12" s="68">
        <f t="shared" si="3"/>
        <v>15224</v>
      </c>
      <c r="AM12" s="68">
        <f t="shared" si="3"/>
        <v>10451</v>
      </c>
      <c r="AN12" s="68">
        <f t="shared" si="3"/>
        <v>14137</v>
      </c>
      <c r="AO12" s="68">
        <f t="shared" si="3"/>
        <v>-23275</v>
      </c>
      <c r="AP12" s="68">
        <f t="shared" si="3"/>
        <v>20009</v>
      </c>
      <c r="AQ12" s="68">
        <f t="shared" si="3"/>
        <v>15130</v>
      </c>
      <c r="AR12" s="68">
        <f t="shared" si="3"/>
        <v>17573</v>
      </c>
      <c r="AS12" s="68">
        <f t="shared" si="3"/>
        <v>14323</v>
      </c>
      <c r="AT12" s="68">
        <f t="shared" si="3"/>
        <v>16842</v>
      </c>
      <c r="AU12" s="68">
        <f t="shared" ref="AU12:AX12" si="4">SUM(AU13:AU30)</f>
        <v>32365</v>
      </c>
      <c r="AV12" s="68">
        <f t="shared" si="4"/>
        <v>18801</v>
      </c>
      <c r="AW12" s="68">
        <f t="shared" si="4"/>
        <v>20526</v>
      </c>
      <c r="AX12" s="68">
        <f t="shared" si="4"/>
        <v>15280</v>
      </c>
      <c r="AY12" s="68">
        <f t="shared" ref="AY12:AZ12" si="5">SUM(AY13:AY30)</f>
        <v>20595</v>
      </c>
      <c r="AZ12" s="68">
        <f t="shared" si="5"/>
        <v>32372</v>
      </c>
      <c r="BA12" s="46"/>
      <c r="BF12" s="46"/>
      <c r="BG12" s="46"/>
      <c r="BH12" s="46"/>
    </row>
    <row r="13" spans="2:60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C13" s="52">
        <v>2696</v>
      </c>
      <c r="AD13" s="52">
        <f t="shared" ref="AD13:AD27" si="6">E13-D13</f>
        <v>2819</v>
      </c>
      <c r="AE13" s="52">
        <f t="shared" ref="AE13:AE27" si="7">F13-E13</f>
        <v>3010</v>
      </c>
      <c r="AF13" s="52">
        <f t="shared" ref="AF13:AF27" si="8">G13-F13</f>
        <v>3286</v>
      </c>
      <c r="AG13" s="52">
        <v>3701</v>
      </c>
      <c r="AH13" s="52">
        <f t="shared" ref="AH13:AH27" si="9">I13-H13</f>
        <v>3785</v>
      </c>
      <c r="AI13" s="52">
        <f t="shared" ref="AI13:AI27" si="10">J13-I13</f>
        <v>3534</v>
      </c>
      <c r="AJ13" s="52">
        <f t="shared" ref="AJ13:AJ27" si="11">K13-J13</f>
        <v>3784</v>
      </c>
      <c r="AK13" s="52">
        <v>3501</v>
      </c>
      <c r="AL13" s="52">
        <f t="shared" ref="AL13:AL27" si="12">M13-L13</f>
        <v>3601</v>
      </c>
      <c r="AM13" s="52">
        <f t="shared" ref="AM13:AM27" si="13">N13-M13</f>
        <v>4032</v>
      </c>
      <c r="AN13" s="52">
        <f t="shared" ref="AN13:AN27" si="14">O13-N13</f>
        <v>3425</v>
      </c>
      <c r="AO13" s="52">
        <v>3719</v>
      </c>
      <c r="AP13" s="52">
        <f t="shared" ref="AP13:AP27" si="15">Q13-P13</f>
        <v>3698</v>
      </c>
      <c r="AQ13" s="52">
        <f t="shared" ref="AQ13:AQ27" si="16">R13-Q13</f>
        <v>3716</v>
      </c>
      <c r="AR13" s="52">
        <f t="shared" ref="AR13:AR27" si="17">S13-R13</f>
        <v>3670</v>
      </c>
      <c r="AS13" s="52">
        <f t="shared" ref="AS13:AS27" si="18">T13</f>
        <v>4635</v>
      </c>
      <c r="AT13" s="52">
        <f t="shared" ref="AT13:AT27" si="19">U13-T13</f>
        <v>2813</v>
      </c>
      <c r="AU13" s="52">
        <f t="shared" ref="AU13:AU19" si="20">V13-U13</f>
        <v>3586</v>
      </c>
      <c r="AV13" s="52">
        <f t="shared" ref="AV13:AV30" si="21">W13-V13</f>
        <v>3496</v>
      </c>
      <c r="AW13" s="52">
        <f t="shared" ref="AW13:AW30" si="22">X13</f>
        <v>3729</v>
      </c>
      <c r="AX13" s="52">
        <f t="shared" ref="AX13:AX30" si="23">Y13-X13</f>
        <v>4327</v>
      </c>
      <c r="AY13" s="52">
        <f t="shared" ref="AY13:AY30" si="24">Z13-Y13</f>
        <v>4418</v>
      </c>
      <c r="AZ13" s="52">
        <f t="shared" ref="AZ13:AZ30" si="25">AA13-Z13</f>
        <v>4333</v>
      </c>
    </row>
    <row r="14" spans="2:60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C14" s="52">
        <v>0</v>
      </c>
      <c r="AD14" s="52">
        <f t="shared" si="6"/>
        <v>0</v>
      </c>
      <c r="AE14" s="52">
        <f t="shared" si="7"/>
        <v>0</v>
      </c>
      <c r="AF14" s="52">
        <f t="shared" si="8"/>
        <v>0</v>
      </c>
      <c r="AG14" s="52"/>
      <c r="AH14" s="52">
        <f t="shared" si="9"/>
        <v>0</v>
      </c>
      <c r="AI14" s="52">
        <f t="shared" si="10"/>
        <v>0</v>
      </c>
      <c r="AJ14" s="52">
        <f t="shared" si="11"/>
        <v>0</v>
      </c>
      <c r="AK14" s="52"/>
      <c r="AL14" s="52">
        <f t="shared" si="12"/>
        <v>0</v>
      </c>
      <c r="AM14" s="52">
        <f t="shared" si="13"/>
        <v>0</v>
      </c>
      <c r="AN14" s="52">
        <f t="shared" si="14"/>
        <v>0</v>
      </c>
      <c r="AO14" s="52">
        <v>0</v>
      </c>
      <c r="AP14" s="52">
        <f t="shared" si="15"/>
        <v>0</v>
      </c>
      <c r="AQ14" s="52">
        <f t="shared" si="16"/>
        <v>0</v>
      </c>
      <c r="AR14" s="52">
        <f t="shared" si="17"/>
        <v>0</v>
      </c>
      <c r="AS14" s="52">
        <f t="shared" si="18"/>
        <v>0</v>
      </c>
      <c r="AT14" s="52">
        <f t="shared" si="19"/>
        <v>0</v>
      </c>
      <c r="AU14" s="52">
        <f t="shared" si="20"/>
        <v>0</v>
      </c>
      <c r="AV14" s="52">
        <f t="shared" si="21"/>
        <v>3918</v>
      </c>
      <c r="AW14" s="52">
        <f t="shared" si="22"/>
        <v>0</v>
      </c>
      <c r="AX14" s="52">
        <f t="shared" si="23"/>
        <v>0</v>
      </c>
      <c r="AY14" s="52">
        <f t="shared" si="24"/>
        <v>0</v>
      </c>
      <c r="AZ14" s="52">
        <f t="shared" si="25"/>
        <v>0</v>
      </c>
    </row>
    <row r="15" spans="2:60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C15" s="52">
        <v>7341</v>
      </c>
      <c r="AD15" s="52">
        <f t="shared" si="6"/>
        <v>7520</v>
      </c>
      <c r="AE15" s="52">
        <f t="shared" si="7"/>
        <v>7550</v>
      </c>
      <c r="AF15" s="52">
        <f t="shared" si="8"/>
        <v>7560</v>
      </c>
      <c r="AG15" s="52">
        <v>7995</v>
      </c>
      <c r="AH15" s="52">
        <f t="shared" si="9"/>
        <v>9190</v>
      </c>
      <c r="AI15" s="52">
        <f t="shared" si="10"/>
        <v>8827</v>
      </c>
      <c r="AJ15" s="52">
        <f t="shared" si="11"/>
        <v>9055</v>
      </c>
      <c r="AK15" s="52">
        <v>9288</v>
      </c>
      <c r="AL15" s="52">
        <f t="shared" si="12"/>
        <v>9380</v>
      </c>
      <c r="AM15" s="52">
        <f t="shared" si="13"/>
        <v>9687</v>
      </c>
      <c r="AN15" s="52">
        <f t="shared" si="14"/>
        <v>9595</v>
      </c>
      <c r="AO15" s="52">
        <v>9850</v>
      </c>
      <c r="AP15" s="52">
        <f t="shared" si="15"/>
        <v>10037</v>
      </c>
      <c r="AQ15" s="52">
        <f t="shared" si="16"/>
        <v>10447</v>
      </c>
      <c r="AR15" s="52">
        <f t="shared" si="17"/>
        <v>10635</v>
      </c>
      <c r="AS15" s="52">
        <f t="shared" si="18"/>
        <v>9506</v>
      </c>
      <c r="AT15" s="52">
        <f t="shared" si="19"/>
        <v>11350</v>
      </c>
      <c r="AU15" s="52">
        <f t="shared" si="20"/>
        <v>9993</v>
      </c>
      <c r="AV15" s="52">
        <f t="shared" si="21"/>
        <v>10348</v>
      </c>
      <c r="AW15" s="52">
        <f t="shared" si="22"/>
        <v>10148</v>
      </c>
      <c r="AX15" s="52">
        <f t="shared" si="23"/>
        <v>9739</v>
      </c>
      <c r="AY15" s="52">
        <f t="shared" si="24"/>
        <v>10150</v>
      </c>
      <c r="AZ15" s="52">
        <f t="shared" si="25"/>
        <v>9570</v>
      </c>
    </row>
    <row r="16" spans="2:60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C16" s="52"/>
      <c r="AD16" s="52">
        <f t="shared" si="6"/>
        <v>0</v>
      </c>
      <c r="AE16" s="52">
        <f t="shared" si="7"/>
        <v>0</v>
      </c>
      <c r="AF16" s="52">
        <f t="shared" si="8"/>
        <v>0</v>
      </c>
      <c r="AG16" s="52"/>
      <c r="AH16" s="52">
        <f t="shared" si="9"/>
        <v>0</v>
      </c>
      <c r="AI16" s="52">
        <f t="shared" si="10"/>
        <v>0</v>
      </c>
      <c r="AJ16" s="52">
        <f t="shared" si="11"/>
        <v>0</v>
      </c>
      <c r="AK16" s="52"/>
      <c r="AL16" s="52">
        <f t="shared" si="12"/>
        <v>0</v>
      </c>
      <c r="AM16" s="52">
        <f t="shared" si="13"/>
        <v>0</v>
      </c>
      <c r="AN16" s="52">
        <f t="shared" si="14"/>
        <v>0</v>
      </c>
      <c r="AO16" s="52"/>
      <c r="AP16" s="52">
        <f t="shared" si="15"/>
        <v>0</v>
      </c>
      <c r="AQ16" s="52">
        <f t="shared" si="16"/>
        <v>0</v>
      </c>
      <c r="AR16" s="52">
        <f t="shared" si="17"/>
        <v>0</v>
      </c>
      <c r="AS16" s="52">
        <f t="shared" si="18"/>
        <v>0</v>
      </c>
      <c r="AT16" s="52">
        <f t="shared" si="19"/>
        <v>0</v>
      </c>
      <c r="AU16" s="52">
        <f t="shared" si="20"/>
        <v>0</v>
      </c>
      <c r="AV16" s="52">
        <f t="shared" si="21"/>
        <v>0</v>
      </c>
      <c r="AW16" s="52">
        <f t="shared" si="22"/>
        <v>0</v>
      </c>
      <c r="AX16" s="52">
        <f t="shared" si="23"/>
        <v>0</v>
      </c>
      <c r="AY16" s="52">
        <f t="shared" si="24"/>
        <v>0</v>
      </c>
      <c r="AZ16" s="52">
        <f t="shared" si="25"/>
        <v>0</v>
      </c>
    </row>
    <row r="17" spans="2:52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C17" s="52"/>
      <c r="AD17" s="52">
        <f t="shared" si="6"/>
        <v>110</v>
      </c>
      <c r="AE17" s="52">
        <f t="shared" si="7"/>
        <v>-14</v>
      </c>
      <c r="AF17" s="52">
        <f t="shared" si="8"/>
        <v>-216</v>
      </c>
      <c r="AG17" s="52"/>
      <c r="AH17" s="52">
        <f t="shared" si="9"/>
        <v>-50</v>
      </c>
      <c r="AI17" s="52">
        <f t="shared" si="10"/>
        <v>-404</v>
      </c>
      <c r="AJ17" s="52">
        <f t="shared" si="11"/>
        <v>-1491</v>
      </c>
      <c r="AK17" s="52">
        <v>-917</v>
      </c>
      <c r="AL17" s="52">
        <f t="shared" si="12"/>
        <v>805</v>
      </c>
      <c r="AM17" s="52">
        <f t="shared" si="13"/>
        <v>-2251</v>
      </c>
      <c r="AN17" s="52">
        <f t="shared" si="14"/>
        <v>0</v>
      </c>
      <c r="AO17" s="52">
        <v>0</v>
      </c>
      <c r="AP17" s="52">
        <f t="shared" si="15"/>
        <v>0</v>
      </c>
      <c r="AQ17" s="52">
        <f t="shared" si="16"/>
        <v>0</v>
      </c>
      <c r="AR17" s="52">
        <f t="shared" si="17"/>
        <v>0</v>
      </c>
      <c r="AS17" s="52">
        <f t="shared" si="18"/>
        <v>0</v>
      </c>
      <c r="AT17" s="52">
        <f t="shared" si="19"/>
        <v>0</v>
      </c>
      <c r="AU17" s="52">
        <f t="shared" si="20"/>
        <v>0</v>
      </c>
      <c r="AV17" s="52">
        <f t="shared" si="21"/>
        <v>1246</v>
      </c>
      <c r="AW17" s="52">
        <f t="shared" si="22"/>
        <v>0</v>
      </c>
      <c r="AX17" s="52">
        <f t="shared" si="23"/>
        <v>0</v>
      </c>
      <c r="AY17" s="52">
        <f t="shared" si="24"/>
        <v>0</v>
      </c>
      <c r="AZ17" s="52">
        <f t="shared" si="25"/>
        <v>3408</v>
      </c>
    </row>
    <row r="18" spans="2:52" ht="12" customHeight="1" x14ac:dyDescent="0.2">
      <c r="B18" s="51"/>
      <c r="C18" s="67" t="s">
        <v>134</v>
      </c>
      <c r="D18" s="52">
        <v>-258</v>
      </c>
      <c r="E18" s="52">
        <v>-641</v>
      </c>
      <c r="F18" s="52">
        <v>-736</v>
      </c>
      <c r="G18" s="52">
        <v>-870</v>
      </c>
      <c r="H18" s="52">
        <v>-408</v>
      </c>
      <c r="I18" s="52">
        <v>-628</v>
      </c>
      <c r="J18" s="52">
        <v>-703</v>
      </c>
      <c r="K18" s="52">
        <v>-1530</v>
      </c>
      <c r="L18" s="52">
        <v>0</v>
      </c>
      <c r="M18" s="52">
        <v>-1038</v>
      </c>
      <c r="N18" s="52">
        <v>-1845</v>
      </c>
      <c r="O18" s="52">
        <v>-2025</v>
      </c>
      <c r="P18" s="52">
        <v>-36621</v>
      </c>
      <c r="Q18" s="52">
        <v>-36658</v>
      </c>
      <c r="R18" s="52">
        <v>-36859</v>
      </c>
      <c r="S18" s="52">
        <v>-37017</v>
      </c>
      <c r="T18" s="52">
        <v>-525</v>
      </c>
      <c r="U18" s="52">
        <v>-670</v>
      </c>
      <c r="V18" s="52">
        <v>-845</v>
      </c>
      <c r="W18" s="52">
        <v>-2881</v>
      </c>
      <c r="X18" s="52">
        <v>-53</v>
      </c>
      <c r="Y18" s="52">
        <v>-403</v>
      </c>
      <c r="Z18" s="52">
        <v>-1715</v>
      </c>
      <c r="AA18" s="52">
        <v>-1365</v>
      </c>
      <c r="AC18" s="52">
        <v>-258</v>
      </c>
      <c r="AD18" s="52">
        <f t="shared" si="6"/>
        <v>-383</v>
      </c>
      <c r="AE18" s="52">
        <f t="shared" si="7"/>
        <v>-95</v>
      </c>
      <c r="AF18" s="52">
        <f t="shared" si="8"/>
        <v>-134</v>
      </c>
      <c r="AG18" s="52">
        <v>-408</v>
      </c>
      <c r="AH18" s="52">
        <f t="shared" si="9"/>
        <v>-220</v>
      </c>
      <c r="AI18" s="52">
        <f t="shared" si="10"/>
        <v>-75</v>
      </c>
      <c r="AJ18" s="52">
        <f t="shared" si="11"/>
        <v>-827</v>
      </c>
      <c r="AK18" s="52">
        <v>0</v>
      </c>
      <c r="AL18" s="52">
        <f t="shared" si="12"/>
        <v>-1038</v>
      </c>
      <c r="AM18" s="52">
        <f t="shared" si="13"/>
        <v>-807</v>
      </c>
      <c r="AN18" s="52">
        <f t="shared" si="14"/>
        <v>-180</v>
      </c>
      <c r="AO18" s="52">
        <v>-36621</v>
      </c>
      <c r="AP18" s="52">
        <f t="shared" si="15"/>
        <v>-37</v>
      </c>
      <c r="AQ18" s="52">
        <f t="shared" si="16"/>
        <v>-201</v>
      </c>
      <c r="AR18" s="52">
        <f t="shared" si="17"/>
        <v>-158</v>
      </c>
      <c r="AS18" s="52">
        <f t="shared" si="18"/>
        <v>-525</v>
      </c>
      <c r="AT18" s="52">
        <f t="shared" si="19"/>
        <v>-145</v>
      </c>
      <c r="AU18" s="52">
        <f t="shared" si="20"/>
        <v>-175</v>
      </c>
      <c r="AV18" s="52">
        <f t="shared" si="21"/>
        <v>-2036</v>
      </c>
      <c r="AW18" s="52">
        <f t="shared" si="22"/>
        <v>-53</v>
      </c>
      <c r="AX18" s="52">
        <f t="shared" si="23"/>
        <v>-350</v>
      </c>
      <c r="AY18" s="52">
        <f t="shared" si="24"/>
        <v>-1312</v>
      </c>
      <c r="AZ18" s="52">
        <f t="shared" si="25"/>
        <v>350</v>
      </c>
    </row>
    <row r="19" spans="2:52" ht="12" customHeight="1" x14ac:dyDescent="0.2">
      <c r="B19" s="51"/>
      <c r="C19" s="67" t="s">
        <v>135</v>
      </c>
      <c r="D19" s="52"/>
      <c r="E19" s="52">
        <v>0</v>
      </c>
      <c r="F19" s="52">
        <v>-22</v>
      </c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537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-65</v>
      </c>
      <c r="V19" s="52">
        <v>-64</v>
      </c>
      <c r="W19" s="52"/>
      <c r="X19" s="52">
        <v>0</v>
      </c>
      <c r="Y19" s="52">
        <v>0</v>
      </c>
      <c r="Z19" s="52">
        <v>0</v>
      </c>
      <c r="AA19" s="52">
        <v>0</v>
      </c>
      <c r="AC19" s="52"/>
      <c r="AD19" s="52">
        <f t="shared" si="6"/>
        <v>0</v>
      </c>
      <c r="AE19" s="52">
        <f t="shared" si="7"/>
        <v>-22</v>
      </c>
      <c r="AF19" s="52">
        <f t="shared" si="8"/>
        <v>22</v>
      </c>
      <c r="AG19" s="52"/>
      <c r="AH19" s="52">
        <f t="shared" si="9"/>
        <v>0</v>
      </c>
      <c r="AI19" s="52">
        <f t="shared" si="10"/>
        <v>0</v>
      </c>
      <c r="AJ19" s="52">
        <f t="shared" si="11"/>
        <v>0</v>
      </c>
      <c r="AK19" s="52"/>
      <c r="AL19" s="52">
        <f t="shared" si="12"/>
        <v>0</v>
      </c>
      <c r="AM19" s="52">
        <f t="shared" si="13"/>
        <v>0</v>
      </c>
      <c r="AN19" s="52">
        <f t="shared" si="14"/>
        <v>537</v>
      </c>
      <c r="AO19" s="52">
        <v>0</v>
      </c>
      <c r="AP19" s="52">
        <f t="shared" si="15"/>
        <v>0</v>
      </c>
      <c r="AQ19" s="52">
        <f t="shared" si="16"/>
        <v>0</v>
      </c>
      <c r="AR19" s="52">
        <f t="shared" si="17"/>
        <v>0</v>
      </c>
      <c r="AS19" s="52">
        <f t="shared" si="18"/>
        <v>0</v>
      </c>
      <c r="AT19" s="52">
        <f t="shared" si="19"/>
        <v>-65</v>
      </c>
      <c r="AU19" s="52">
        <f t="shared" si="20"/>
        <v>1</v>
      </c>
      <c r="AV19" s="52">
        <f t="shared" si="21"/>
        <v>64</v>
      </c>
      <c r="AW19" s="52">
        <f t="shared" si="22"/>
        <v>0</v>
      </c>
      <c r="AX19" s="52">
        <f t="shared" si="23"/>
        <v>0</v>
      </c>
      <c r="AY19" s="52">
        <f t="shared" si="24"/>
        <v>0</v>
      </c>
      <c r="AZ19" s="52">
        <f t="shared" si="25"/>
        <v>0</v>
      </c>
    </row>
    <row r="20" spans="2:52" ht="12" customHeight="1" x14ac:dyDescent="0.2">
      <c r="B20" s="51"/>
      <c r="C20" s="46" t="s">
        <v>322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>
        <v>10698</v>
      </c>
      <c r="X20" s="52">
        <v>0</v>
      </c>
      <c r="Y20" s="52"/>
      <c r="Z20" s="52"/>
      <c r="AA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>
        <f t="shared" si="21"/>
        <v>10698</v>
      </c>
      <c r="AW20" s="52">
        <f t="shared" si="22"/>
        <v>0</v>
      </c>
      <c r="AX20" s="52">
        <f t="shared" si="23"/>
        <v>0</v>
      </c>
      <c r="AY20" s="52">
        <f t="shared" si="24"/>
        <v>0</v>
      </c>
      <c r="AZ20" s="52">
        <f t="shared" si="25"/>
        <v>0</v>
      </c>
    </row>
    <row r="21" spans="2:52" ht="12" customHeight="1" x14ac:dyDescent="0.2">
      <c r="B21" s="51"/>
      <c r="C21" s="67" t="s">
        <v>136</v>
      </c>
      <c r="D21" s="52"/>
      <c r="E21" s="52">
        <v>0</v>
      </c>
      <c r="F21" s="52"/>
      <c r="G21" s="52">
        <v>-40</v>
      </c>
      <c r="H21" s="52"/>
      <c r="I21" s="52">
        <v>0</v>
      </c>
      <c r="J21" s="52"/>
      <c r="K21" s="52">
        <v>-105</v>
      </c>
      <c r="L21" s="52">
        <v>0</v>
      </c>
      <c r="M21" s="52">
        <v>0</v>
      </c>
      <c r="N21" s="52">
        <v>0</v>
      </c>
      <c r="O21" s="52">
        <v>81</v>
      </c>
      <c r="P21" s="52">
        <v>0</v>
      </c>
      <c r="Q21" s="52">
        <v>0</v>
      </c>
      <c r="R21" s="52">
        <v>0</v>
      </c>
      <c r="S21" s="52">
        <v>-257</v>
      </c>
      <c r="T21" s="52">
        <v>0</v>
      </c>
      <c r="U21" s="52">
        <v>0</v>
      </c>
      <c r="V21" s="52">
        <v>0</v>
      </c>
      <c r="W21" s="52">
        <v>-325</v>
      </c>
      <c r="X21" s="52">
        <v>-1031</v>
      </c>
      <c r="Y21" s="52">
        <v>0</v>
      </c>
      <c r="Z21" s="52">
        <v>0</v>
      </c>
      <c r="AA21" s="52">
        <v>-57</v>
      </c>
      <c r="AC21" s="52"/>
      <c r="AD21" s="52">
        <f t="shared" si="6"/>
        <v>0</v>
      </c>
      <c r="AE21" s="52">
        <f t="shared" si="7"/>
        <v>0</v>
      </c>
      <c r="AF21" s="52">
        <f t="shared" si="8"/>
        <v>-40</v>
      </c>
      <c r="AG21" s="52"/>
      <c r="AH21" s="52">
        <f t="shared" si="9"/>
        <v>0</v>
      </c>
      <c r="AI21" s="52">
        <f t="shared" si="10"/>
        <v>0</v>
      </c>
      <c r="AJ21" s="52">
        <f t="shared" si="11"/>
        <v>-105</v>
      </c>
      <c r="AK21" s="52">
        <v>0</v>
      </c>
      <c r="AL21" s="52">
        <f t="shared" si="12"/>
        <v>0</v>
      </c>
      <c r="AM21" s="52">
        <f t="shared" si="13"/>
        <v>0</v>
      </c>
      <c r="AN21" s="52">
        <f t="shared" si="14"/>
        <v>81</v>
      </c>
      <c r="AO21" s="52">
        <v>0</v>
      </c>
      <c r="AP21" s="52">
        <f t="shared" si="15"/>
        <v>0</v>
      </c>
      <c r="AQ21" s="52">
        <f t="shared" si="16"/>
        <v>0</v>
      </c>
      <c r="AR21" s="52">
        <f t="shared" si="17"/>
        <v>-257</v>
      </c>
      <c r="AS21" s="52">
        <f t="shared" si="18"/>
        <v>0</v>
      </c>
      <c r="AT21" s="52">
        <f t="shared" si="19"/>
        <v>0</v>
      </c>
      <c r="AU21" s="52">
        <f t="shared" ref="AU21:AU28" si="26">V21-U21</f>
        <v>0</v>
      </c>
      <c r="AV21" s="52">
        <f t="shared" si="21"/>
        <v>-325</v>
      </c>
      <c r="AW21" s="52">
        <f t="shared" si="22"/>
        <v>-1031</v>
      </c>
      <c r="AX21" s="52">
        <f t="shared" si="23"/>
        <v>1031</v>
      </c>
      <c r="AY21" s="52">
        <f t="shared" si="24"/>
        <v>0</v>
      </c>
      <c r="AZ21" s="52">
        <f t="shared" si="25"/>
        <v>-57</v>
      </c>
    </row>
    <row r="22" spans="2:52" ht="12" customHeight="1" x14ac:dyDescent="0.2">
      <c r="B22" s="51"/>
      <c r="C22" s="67" t="s">
        <v>137</v>
      </c>
      <c r="D22" s="52">
        <v>-337</v>
      </c>
      <c r="E22" s="52">
        <v>-431</v>
      </c>
      <c r="F22" s="52">
        <v>-537</v>
      </c>
      <c r="G22" s="52">
        <v>-509</v>
      </c>
      <c r="H22" s="52">
        <v>-232</v>
      </c>
      <c r="I22" s="52">
        <v>5</v>
      </c>
      <c r="J22" s="52">
        <v>118</v>
      </c>
      <c r="K22" s="52">
        <v>381</v>
      </c>
      <c r="L22" s="52">
        <v>-900</v>
      </c>
      <c r="M22" s="52">
        <v>-668</v>
      </c>
      <c r="N22" s="52">
        <v>-608</v>
      </c>
      <c r="O22" s="52">
        <v>177</v>
      </c>
      <c r="P22" s="52">
        <v>-32</v>
      </c>
      <c r="Q22" s="52">
        <v>857</v>
      </c>
      <c r="R22" s="52">
        <v>1328</v>
      </c>
      <c r="S22" s="52">
        <v>3678</v>
      </c>
      <c r="T22" s="52">
        <v>-417</v>
      </c>
      <c r="U22" s="52">
        <v>4</v>
      </c>
      <c r="V22" s="52">
        <v>-494</v>
      </c>
      <c r="W22" s="52">
        <v>-3493</v>
      </c>
      <c r="X22" s="52"/>
      <c r="Y22" s="52">
        <v>-1943</v>
      </c>
      <c r="Z22" s="52">
        <v>-992</v>
      </c>
      <c r="AA22" s="52">
        <v>-920</v>
      </c>
      <c r="AC22" s="52">
        <v>-337</v>
      </c>
      <c r="AD22" s="52">
        <f t="shared" si="6"/>
        <v>-94</v>
      </c>
      <c r="AE22" s="52">
        <f t="shared" si="7"/>
        <v>-106</v>
      </c>
      <c r="AF22" s="52">
        <f t="shared" si="8"/>
        <v>28</v>
      </c>
      <c r="AG22" s="52">
        <v>-232</v>
      </c>
      <c r="AH22" s="52">
        <f t="shared" si="9"/>
        <v>237</v>
      </c>
      <c r="AI22" s="52">
        <f t="shared" si="10"/>
        <v>113</v>
      </c>
      <c r="AJ22" s="52">
        <f t="shared" si="11"/>
        <v>263</v>
      </c>
      <c r="AK22" s="52">
        <v>-900</v>
      </c>
      <c r="AL22" s="52">
        <f t="shared" si="12"/>
        <v>232</v>
      </c>
      <c r="AM22" s="52">
        <f t="shared" si="13"/>
        <v>60</v>
      </c>
      <c r="AN22" s="52">
        <f t="shared" si="14"/>
        <v>785</v>
      </c>
      <c r="AO22" s="52">
        <v>-32</v>
      </c>
      <c r="AP22" s="52">
        <f t="shared" si="15"/>
        <v>889</v>
      </c>
      <c r="AQ22" s="52">
        <f t="shared" si="16"/>
        <v>471</v>
      </c>
      <c r="AR22" s="52">
        <f t="shared" si="17"/>
        <v>2350</v>
      </c>
      <c r="AS22" s="52">
        <f t="shared" si="18"/>
        <v>-417</v>
      </c>
      <c r="AT22" s="52">
        <f t="shared" si="19"/>
        <v>421</v>
      </c>
      <c r="AU22" s="52">
        <f t="shared" si="26"/>
        <v>-498</v>
      </c>
      <c r="AV22" s="52">
        <f t="shared" si="21"/>
        <v>-2999</v>
      </c>
      <c r="AW22" s="52">
        <f t="shared" si="22"/>
        <v>0</v>
      </c>
      <c r="AX22" s="52">
        <f t="shared" si="23"/>
        <v>-1943</v>
      </c>
      <c r="AY22" s="52">
        <f t="shared" si="24"/>
        <v>951</v>
      </c>
      <c r="AZ22" s="52">
        <f t="shared" si="25"/>
        <v>72</v>
      </c>
    </row>
    <row r="23" spans="2:52" ht="12" customHeight="1" x14ac:dyDescent="0.2">
      <c r="B23" s="51"/>
      <c r="C23" s="67" t="s">
        <v>138</v>
      </c>
      <c r="D23" s="52">
        <v>1040</v>
      </c>
      <c r="E23" s="52">
        <v>2040</v>
      </c>
      <c r="F23" s="52">
        <v>2998</v>
      </c>
      <c r="G23" s="52">
        <v>4188</v>
      </c>
      <c r="H23" s="52">
        <v>1081</v>
      </c>
      <c r="I23" s="52">
        <v>2344</v>
      </c>
      <c r="J23" s="52">
        <v>3286</v>
      </c>
      <c r="K23" s="52">
        <v>4316</v>
      </c>
      <c r="L23" s="52">
        <v>920</v>
      </c>
      <c r="M23" s="52">
        <v>1323</v>
      </c>
      <c r="N23" s="52">
        <v>1837</v>
      </c>
      <c r="O23" s="52">
        <v>2191</v>
      </c>
      <c r="P23" s="52">
        <v>330</v>
      </c>
      <c r="Q23" s="52">
        <v>831</v>
      </c>
      <c r="R23" s="52">
        <v>1394</v>
      </c>
      <c r="S23" s="52">
        <v>2411</v>
      </c>
      <c r="T23" s="52">
        <v>1953</v>
      </c>
      <c r="U23" s="52">
        <v>5479</v>
      </c>
      <c r="V23" s="52">
        <v>10076</v>
      </c>
      <c r="W23" s="52">
        <v>14690</v>
      </c>
      <c r="X23" s="52">
        <v>3737</v>
      </c>
      <c r="Y23" s="52">
        <v>7592</v>
      </c>
      <c r="Z23" s="52">
        <v>12153</v>
      </c>
      <c r="AA23" s="52">
        <v>15676</v>
      </c>
      <c r="AC23" s="52">
        <v>1040</v>
      </c>
      <c r="AD23" s="52">
        <f t="shared" si="6"/>
        <v>1000</v>
      </c>
      <c r="AE23" s="52">
        <f t="shared" si="7"/>
        <v>958</v>
      </c>
      <c r="AF23" s="52">
        <f t="shared" si="8"/>
        <v>1190</v>
      </c>
      <c r="AG23" s="52">
        <v>1081</v>
      </c>
      <c r="AH23" s="52">
        <f t="shared" si="9"/>
        <v>1263</v>
      </c>
      <c r="AI23" s="52">
        <f t="shared" si="10"/>
        <v>942</v>
      </c>
      <c r="AJ23" s="52">
        <f t="shared" si="11"/>
        <v>1030</v>
      </c>
      <c r="AK23" s="52">
        <v>920</v>
      </c>
      <c r="AL23" s="52">
        <f t="shared" si="12"/>
        <v>403</v>
      </c>
      <c r="AM23" s="52">
        <f t="shared" si="13"/>
        <v>514</v>
      </c>
      <c r="AN23" s="52">
        <f t="shared" si="14"/>
        <v>354</v>
      </c>
      <c r="AO23" s="52">
        <v>330</v>
      </c>
      <c r="AP23" s="52">
        <f t="shared" si="15"/>
        <v>501</v>
      </c>
      <c r="AQ23" s="52">
        <f t="shared" si="16"/>
        <v>563</v>
      </c>
      <c r="AR23" s="52">
        <f t="shared" si="17"/>
        <v>1017</v>
      </c>
      <c r="AS23" s="52">
        <f t="shared" si="18"/>
        <v>1953</v>
      </c>
      <c r="AT23" s="52">
        <f t="shared" si="19"/>
        <v>3526</v>
      </c>
      <c r="AU23" s="52">
        <f t="shared" si="26"/>
        <v>4597</v>
      </c>
      <c r="AV23" s="52">
        <f t="shared" si="21"/>
        <v>4614</v>
      </c>
      <c r="AW23" s="52">
        <f t="shared" si="22"/>
        <v>3737</v>
      </c>
      <c r="AX23" s="52">
        <f t="shared" si="23"/>
        <v>3855</v>
      </c>
      <c r="AY23" s="52">
        <f t="shared" si="24"/>
        <v>4561</v>
      </c>
      <c r="AZ23" s="52">
        <f t="shared" si="25"/>
        <v>3523</v>
      </c>
    </row>
    <row r="24" spans="2:52" ht="12" customHeight="1" x14ac:dyDescent="0.2">
      <c r="B24" s="51"/>
      <c r="C24" s="67" t="s">
        <v>139</v>
      </c>
      <c r="D24" s="52">
        <v>-157</v>
      </c>
      <c r="E24" s="52">
        <v>-453</v>
      </c>
      <c r="F24" s="52">
        <v>-933</v>
      </c>
      <c r="G24" s="52">
        <v>-1342</v>
      </c>
      <c r="H24" s="52">
        <v>-235</v>
      </c>
      <c r="I24" s="52">
        <v>-563</v>
      </c>
      <c r="J24" s="52">
        <v>-1166</v>
      </c>
      <c r="K24" s="52">
        <v>-1393</v>
      </c>
      <c r="L24" s="52">
        <v>6</v>
      </c>
      <c r="M24" s="52">
        <v>-400</v>
      </c>
      <c r="N24" s="52">
        <v>-859</v>
      </c>
      <c r="O24" s="52">
        <v>-1352</v>
      </c>
      <c r="P24" s="52">
        <v>-302</v>
      </c>
      <c r="Q24" s="52">
        <v>-582</v>
      </c>
      <c r="R24" s="52">
        <v>-961</v>
      </c>
      <c r="S24" s="52">
        <v>-1636</v>
      </c>
      <c r="T24" s="52">
        <v>-93</v>
      </c>
      <c r="U24" s="52">
        <v>0</v>
      </c>
      <c r="V24" s="52">
        <v>0</v>
      </c>
      <c r="W24" s="52">
        <v>-444</v>
      </c>
      <c r="X24" s="52">
        <v>0</v>
      </c>
      <c r="Y24" s="52">
        <v>0</v>
      </c>
      <c r="Z24" s="52">
        <v>0</v>
      </c>
      <c r="AA24" s="52">
        <v>0</v>
      </c>
      <c r="AC24" s="52">
        <v>-157</v>
      </c>
      <c r="AD24" s="52">
        <f t="shared" si="6"/>
        <v>-296</v>
      </c>
      <c r="AE24" s="52">
        <f t="shared" si="7"/>
        <v>-480</v>
      </c>
      <c r="AF24" s="52">
        <f t="shared" si="8"/>
        <v>-409</v>
      </c>
      <c r="AG24" s="52">
        <v>-235</v>
      </c>
      <c r="AH24" s="52">
        <f t="shared" si="9"/>
        <v>-328</v>
      </c>
      <c r="AI24" s="52">
        <f t="shared" si="10"/>
        <v>-603</v>
      </c>
      <c r="AJ24" s="52">
        <f t="shared" si="11"/>
        <v>-227</v>
      </c>
      <c r="AK24" s="52">
        <v>6</v>
      </c>
      <c r="AL24" s="52">
        <f t="shared" si="12"/>
        <v>-406</v>
      </c>
      <c r="AM24" s="52">
        <f t="shared" si="13"/>
        <v>-459</v>
      </c>
      <c r="AN24" s="52">
        <f t="shared" si="14"/>
        <v>-493</v>
      </c>
      <c r="AO24" s="52">
        <v>-302</v>
      </c>
      <c r="AP24" s="52">
        <f t="shared" si="15"/>
        <v>-280</v>
      </c>
      <c r="AQ24" s="52">
        <f t="shared" si="16"/>
        <v>-379</v>
      </c>
      <c r="AR24" s="52">
        <f t="shared" si="17"/>
        <v>-675</v>
      </c>
      <c r="AS24" s="52">
        <f t="shared" si="18"/>
        <v>-93</v>
      </c>
      <c r="AT24" s="52">
        <f t="shared" si="19"/>
        <v>93</v>
      </c>
      <c r="AU24" s="52">
        <f t="shared" si="26"/>
        <v>0</v>
      </c>
      <c r="AV24" s="52">
        <f t="shared" si="21"/>
        <v>-444</v>
      </c>
      <c r="AW24" s="52">
        <f t="shared" si="22"/>
        <v>0</v>
      </c>
      <c r="AX24" s="52">
        <f t="shared" si="23"/>
        <v>0</v>
      </c>
      <c r="AY24" s="52">
        <f t="shared" si="24"/>
        <v>0</v>
      </c>
      <c r="AZ24" s="52">
        <f t="shared" si="25"/>
        <v>0</v>
      </c>
    </row>
    <row r="25" spans="2:52" ht="12" customHeight="1" x14ac:dyDescent="0.2">
      <c r="B25" s="51"/>
      <c r="C25" s="67" t="s">
        <v>28</v>
      </c>
      <c r="D25" s="52"/>
      <c r="E25" s="52"/>
      <c r="F25" s="52"/>
      <c r="G25" s="52">
        <v>0</v>
      </c>
      <c r="H25" s="52"/>
      <c r="I25" s="52">
        <v>0</v>
      </c>
      <c r="J25" s="52"/>
      <c r="K25" s="52">
        <v>0</v>
      </c>
      <c r="L25" s="52"/>
      <c r="M25" s="52">
        <v>0</v>
      </c>
      <c r="N25" s="52"/>
      <c r="O25" s="52">
        <v>0</v>
      </c>
      <c r="P25" s="52"/>
      <c r="Q25" s="52">
        <v>0</v>
      </c>
      <c r="R25" s="52"/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C25" s="52"/>
      <c r="AD25" s="52">
        <f t="shared" si="6"/>
        <v>0</v>
      </c>
      <c r="AE25" s="52">
        <f t="shared" si="7"/>
        <v>0</v>
      </c>
      <c r="AF25" s="52">
        <f t="shared" si="8"/>
        <v>0</v>
      </c>
      <c r="AG25" s="52"/>
      <c r="AH25" s="52">
        <f t="shared" si="9"/>
        <v>0</v>
      </c>
      <c r="AI25" s="52">
        <f t="shared" si="10"/>
        <v>0</v>
      </c>
      <c r="AJ25" s="52">
        <f t="shared" si="11"/>
        <v>0</v>
      </c>
      <c r="AK25" s="52"/>
      <c r="AL25" s="52">
        <f t="shared" si="12"/>
        <v>0</v>
      </c>
      <c r="AM25" s="52">
        <f t="shared" si="13"/>
        <v>0</v>
      </c>
      <c r="AN25" s="52">
        <f t="shared" si="14"/>
        <v>0</v>
      </c>
      <c r="AO25" s="52"/>
      <c r="AP25" s="52">
        <f t="shared" si="15"/>
        <v>0</v>
      </c>
      <c r="AQ25" s="52">
        <f t="shared" si="16"/>
        <v>0</v>
      </c>
      <c r="AR25" s="52">
        <f t="shared" si="17"/>
        <v>0</v>
      </c>
      <c r="AS25" s="52">
        <f t="shared" si="18"/>
        <v>0</v>
      </c>
      <c r="AT25" s="52">
        <f t="shared" si="19"/>
        <v>0</v>
      </c>
      <c r="AU25" s="52">
        <f t="shared" si="26"/>
        <v>0</v>
      </c>
      <c r="AV25" s="52">
        <f t="shared" si="21"/>
        <v>0</v>
      </c>
      <c r="AW25" s="52">
        <f t="shared" si="22"/>
        <v>0</v>
      </c>
      <c r="AX25" s="52">
        <f t="shared" si="23"/>
        <v>0</v>
      </c>
      <c r="AY25" s="52">
        <f t="shared" si="24"/>
        <v>0</v>
      </c>
      <c r="AZ25" s="52">
        <f t="shared" si="25"/>
        <v>0</v>
      </c>
    </row>
    <row r="26" spans="2:52" ht="12" customHeight="1" x14ac:dyDescent="0.2">
      <c r="B26" s="51"/>
      <c r="C26" s="67" t="s">
        <v>140</v>
      </c>
      <c r="D26" s="52">
        <v>-4</v>
      </c>
      <c r="E26" s="52">
        <v>-23</v>
      </c>
      <c r="F26" s="52">
        <v>-35</v>
      </c>
      <c r="G26" s="52">
        <v>-47</v>
      </c>
      <c r="H26" s="52">
        <v>-12</v>
      </c>
      <c r="I26" s="52">
        <v>-23</v>
      </c>
      <c r="J26" s="52">
        <v>-36</v>
      </c>
      <c r="K26" s="52">
        <v>-104</v>
      </c>
      <c r="L26" s="52">
        <v>-33</v>
      </c>
      <c r="M26" s="52">
        <v>-67</v>
      </c>
      <c r="N26" s="52">
        <v>-113</v>
      </c>
      <c r="O26" s="52">
        <v>-146</v>
      </c>
      <c r="P26" s="52">
        <v>-36</v>
      </c>
      <c r="Q26" s="52">
        <v>-70</v>
      </c>
      <c r="R26" s="52">
        <v>-105</v>
      </c>
      <c r="S26" s="52">
        <v>-187</v>
      </c>
      <c r="T26" s="52">
        <v>-20</v>
      </c>
      <c r="U26" s="52">
        <v>-54</v>
      </c>
      <c r="V26" s="52">
        <v>-103</v>
      </c>
      <c r="W26" s="52">
        <v>-178</v>
      </c>
      <c r="X26" s="52">
        <v>-80</v>
      </c>
      <c r="Y26" s="52">
        <v>-142</v>
      </c>
      <c r="Z26" s="52">
        <v>-233</v>
      </c>
      <c r="AA26" s="52">
        <v>-336</v>
      </c>
      <c r="AC26" s="52">
        <v>-4</v>
      </c>
      <c r="AD26" s="52">
        <f t="shared" si="6"/>
        <v>-19</v>
      </c>
      <c r="AE26" s="52">
        <f t="shared" si="7"/>
        <v>-12</v>
      </c>
      <c r="AF26" s="52">
        <f t="shared" si="8"/>
        <v>-12</v>
      </c>
      <c r="AG26" s="52">
        <v>-12</v>
      </c>
      <c r="AH26" s="52">
        <f t="shared" si="9"/>
        <v>-11</v>
      </c>
      <c r="AI26" s="52">
        <f t="shared" si="10"/>
        <v>-13</v>
      </c>
      <c r="AJ26" s="52">
        <f t="shared" si="11"/>
        <v>-68</v>
      </c>
      <c r="AK26" s="52">
        <v>-33</v>
      </c>
      <c r="AL26" s="52">
        <f t="shared" si="12"/>
        <v>-34</v>
      </c>
      <c r="AM26" s="52">
        <f t="shared" si="13"/>
        <v>-46</v>
      </c>
      <c r="AN26" s="52">
        <f t="shared" si="14"/>
        <v>-33</v>
      </c>
      <c r="AO26" s="52">
        <v>-36</v>
      </c>
      <c r="AP26" s="52">
        <f t="shared" si="15"/>
        <v>-34</v>
      </c>
      <c r="AQ26" s="52">
        <f t="shared" si="16"/>
        <v>-35</v>
      </c>
      <c r="AR26" s="52">
        <f t="shared" si="17"/>
        <v>-82</v>
      </c>
      <c r="AS26" s="52">
        <f t="shared" si="18"/>
        <v>-20</v>
      </c>
      <c r="AT26" s="52">
        <f t="shared" si="19"/>
        <v>-34</v>
      </c>
      <c r="AU26" s="52">
        <f t="shared" si="26"/>
        <v>-49</v>
      </c>
      <c r="AV26" s="52">
        <f t="shared" si="21"/>
        <v>-75</v>
      </c>
      <c r="AW26" s="52">
        <f t="shared" si="22"/>
        <v>-80</v>
      </c>
      <c r="AX26" s="52">
        <f t="shared" si="23"/>
        <v>-62</v>
      </c>
      <c r="AY26" s="52">
        <f t="shared" si="24"/>
        <v>-91</v>
      </c>
      <c r="AZ26" s="52">
        <f t="shared" si="25"/>
        <v>-103</v>
      </c>
    </row>
    <row r="27" spans="2:52" ht="12" customHeight="1" x14ac:dyDescent="0.2">
      <c r="B27" s="51"/>
      <c r="C27" s="67" t="s">
        <v>141</v>
      </c>
      <c r="D27" s="52"/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C27" s="52"/>
      <c r="AD27" s="52">
        <f t="shared" si="6"/>
        <v>0</v>
      </c>
      <c r="AE27" s="52">
        <f t="shared" si="7"/>
        <v>0</v>
      </c>
      <c r="AF27" s="52">
        <f t="shared" si="8"/>
        <v>0</v>
      </c>
      <c r="AG27" s="52">
        <f>H27</f>
        <v>0</v>
      </c>
      <c r="AH27" s="52">
        <f t="shared" si="9"/>
        <v>0</v>
      </c>
      <c r="AI27" s="52">
        <f t="shared" si="10"/>
        <v>0</v>
      </c>
      <c r="AJ27" s="52">
        <f t="shared" si="11"/>
        <v>0</v>
      </c>
      <c r="AK27" s="52">
        <f>L27</f>
        <v>0</v>
      </c>
      <c r="AL27" s="52">
        <f t="shared" si="12"/>
        <v>0</v>
      </c>
      <c r="AM27" s="52">
        <f t="shared" si="13"/>
        <v>0</v>
      </c>
      <c r="AN27" s="52">
        <f t="shared" si="14"/>
        <v>0</v>
      </c>
      <c r="AO27" s="52">
        <f>P27</f>
        <v>0</v>
      </c>
      <c r="AP27" s="52">
        <f t="shared" si="15"/>
        <v>0</v>
      </c>
      <c r="AQ27" s="52">
        <f t="shared" si="16"/>
        <v>0</v>
      </c>
      <c r="AR27" s="52">
        <f t="shared" si="17"/>
        <v>0</v>
      </c>
      <c r="AS27" s="52">
        <f t="shared" si="18"/>
        <v>0</v>
      </c>
      <c r="AT27" s="52">
        <f t="shared" si="19"/>
        <v>0</v>
      </c>
      <c r="AU27" s="52">
        <f t="shared" si="26"/>
        <v>0</v>
      </c>
      <c r="AV27" s="52">
        <f t="shared" si="21"/>
        <v>0</v>
      </c>
      <c r="AW27" s="52">
        <f t="shared" si="22"/>
        <v>0</v>
      </c>
      <c r="AX27" s="52">
        <f t="shared" si="23"/>
        <v>0</v>
      </c>
      <c r="AY27" s="52">
        <f t="shared" si="24"/>
        <v>0</v>
      </c>
      <c r="AZ27" s="52">
        <f t="shared" si="25"/>
        <v>0</v>
      </c>
    </row>
    <row r="28" spans="2:52" ht="12" customHeight="1" x14ac:dyDescent="0.2">
      <c r="B28" s="51"/>
      <c r="C28" s="67" t="s">
        <v>142</v>
      </c>
      <c r="D28" s="52"/>
      <c r="E28" s="52"/>
      <c r="F28" s="52">
        <v>0</v>
      </c>
      <c r="G28" s="52"/>
      <c r="H28" s="52">
        <v>0</v>
      </c>
      <c r="I28" s="52"/>
      <c r="J28" s="52">
        <v>0</v>
      </c>
      <c r="K28" s="52"/>
      <c r="L28" s="52">
        <v>0</v>
      </c>
      <c r="M28" s="52"/>
      <c r="N28" s="52">
        <v>0</v>
      </c>
      <c r="O28" s="52"/>
      <c r="P28" s="52">
        <v>0</v>
      </c>
      <c r="Q28" s="52">
        <v>0</v>
      </c>
      <c r="R28" s="52">
        <v>0</v>
      </c>
      <c r="S28" s="52"/>
      <c r="T28" s="52">
        <v>0</v>
      </c>
      <c r="U28" s="52"/>
      <c r="V28" s="52">
        <v>0</v>
      </c>
      <c r="W28" s="52"/>
      <c r="X28" s="52">
        <v>0</v>
      </c>
      <c r="Y28" s="52"/>
      <c r="Z28" s="52">
        <v>0</v>
      </c>
      <c r="AA28" s="52"/>
      <c r="AC28" s="52"/>
      <c r="AD28" s="52">
        <f t="shared" ref="AD28" si="27">E28-D28</f>
        <v>0</v>
      </c>
      <c r="AE28" s="52">
        <f t="shared" ref="AE28" si="28">F28-E28</f>
        <v>0</v>
      </c>
      <c r="AF28" s="52">
        <f t="shared" ref="AF28" si="29">G28-F28</f>
        <v>0</v>
      </c>
      <c r="AG28" s="52">
        <f>H28</f>
        <v>0</v>
      </c>
      <c r="AH28" s="52">
        <f t="shared" ref="AH28" si="30">I28-H28</f>
        <v>0</v>
      </c>
      <c r="AI28" s="52">
        <f t="shared" ref="AI28" si="31">J28-I28</f>
        <v>0</v>
      </c>
      <c r="AJ28" s="52">
        <f t="shared" ref="AJ28" si="32">K28-J28</f>
        <v>0</v>
      </c>
      <c r="AK28" s="52">
        <f>L28</f>
        <v>0</v>
      </c>
      <c r="AL28" s="52">
        <f t="shared" ref="AL28" si="33">M28-L28</f>
        <v>0</v>
      </c>
      <c r="AM28" s="52">
        <f t="shared" ref="AM28" si="34">N28-M28</f>
        <v>0</v>
      </c>
      <c r="AN28" s="52">
        <f t="shared" ref="AN28" si="35">O28-N28</f>
        <v>0</v>
      </c>
      <c r="AO28" s="52">
        <f>P28</f>
        <v>0</v>
      </c>
      <c r="AP28" s="52">
        <f t="shared" ref="AP28" si="36">Q28-P28</f>
        <v>0</v>
      </c>
      <c r="AQ28" s="52">
        <f t="shared" ref="AQ28" si="37">R28-Q28</f>
        <v>0</v>
      </c>
      <c r="AR28" s="52">
        <f t="shared" ref="AR28" si="38">S28-R28</f>
        <v>0</v>
      </c>
      <c r="AS28" s="52">
        <f t="shared" ref="AS28" si="39">T28</f>
        <v>0</v>
      </c>
      <c r="AT28" s="52">
        <f>U28-T28</f>
        <v>0</v>
      </c>
      <c r="AU28" s="52">
        <f t="shared" si="26"/>
        <v>0</v>
      </c>
      <c r="AV28" s="52">
        <f t="shared" si="21"/>
        <v>0</v>
      </c>
      <c r="AW28" s="52">
        <f t="shared" si="22"/>
        <v>0</v>
      </c>
      <c r="AX28" s="52">
        <f t="shared" si="23"/>
        <v>0</v>
      </c>
      <c r="AY28" s="52">
        <f t="shared" si="24"/>
        <v>0</v>
      </c>
      <c r="AZ28" s="52">
        <f t="shared" si="25"/>
        <v>0</v>
      </c>
    </row>
    <row r="29" spans="2:52" ht="12" customHeight="1" x14ac:dyDescent="0.2">
      <c r="B29" s="51"/>
      <c r="C29" s="67" t="s">
        <v>143</v>
      </c>
      <c r="D29" s="52"/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C29" s="52"/>
      <c r="AD29" s="52">
        <f>E28-D28</f>
        <v>0</v>
      </c>
      <c r="AE29" s="52">
        <f>F28-E28</f>
        <v>0</v>
      </c>
      <c r="AF29" s="52">
        <f>G28-F28</f>
        <v>0</v>
      </c>
      <c r="AG29" s="52">
        <v>0</v>
      </c>
      <c r="AH29" s="52">
        <f>I28-H28</f>
        <v>0</v>
      </c>
      <c r="AI29" s="52">
        <f>J28-I28</f>
        <v>0</v>
      </c>
      <c r="AJ29" s="52">
        <f>K28-J28</f>
        <v>0</v>
      </c>
      <c r="AK29" s="52">
        <v>0</v>
      </c>
      <c r="AL29" s="52">
        <f>M28-L28</f>
        <v>0</v>
      </c>
      <c r="AM29" s="52">
        <f>N28-M28</f>
        <v>0</v>
      </c>
      <c r="AN29" s="52">
        <f>O28-N28</f>
        <v>0</v>
      </c>
      <c r="AO29" s="52">
        <v>0</v>
      </c>
      <c r="AP29" s="52">
        <f>Q28-P28</f>
        <v>0</v>
      </c>
      <c r="AQ29" s="52">
        <f>R28-Q28</f>
        <v>0</v>
      </c>
      <c r="AR29" s="52">
        <f>S28-R28</f>
        <v>0</v>
      </c>
      <c r="AS29" s="52">
        <f>T28</f>
        <v>0</v>
      </c>
      <c r="AT29" s="52">
        <f>U28-T28</f>
        <v>0</v>
      </c>
      <c r="AU29" s="52">
        <f>V28-U28</f>
        <v>0</v>
      </c>
      <c r="AV29" s="52">
        <f t="shared" si="21"/>
        <v>0</v>
      </c>
      <c r="AW29" s="52">
        <f t="shared" si="22"/>
        <v>0</v>
      </c>
      <c r="AX29" s="52">
        <f t="shared" si="23"/>
        <v>0</v>
      </c>
      <c r="AY29" s="52">
        <f t="shared" si="24"/>
        <v>0</v>
      </c>
      <c r="AZ29" s="52">
        <f t="shared" si="25"/>
        <v>0</v>
      </c>
    </row>
    <row r="30" spans="2:52" ht="12" customHeight="1" x14ac:dyDescent="0.2">
      <c r="B30" s="51"/>
      <c r="C30" s="67" t="s">
        <v>144</v>
      </c>
      <c r="D30" s="52">
        <v>687</v>
      </c>
      <c r="E30" s="52">
        <v>2301</v>
      </c>
      <c r="F30" s="52">
        <v>2073</v>
      </c>
      <c r="G30" s="52">
        <v>1347</v>
      </c>
      <c r="H30" s="52">
        <v>133</v>
      </c>
      <c r="I30" s="52">
        <v>-700</v>
      </c>
      <c r="J30" s="52">
        <v>-810</v>
      </c>
      <c r="K30" s="52">
        <v>-4608</v>
      </c>
      <c r="L30" s="52">
        <v>-468</v>
      </c>
      <c r="M30" s="52">
        <v>1813</v>
      </c>
      <c r="N30" s="52">
        <v>1534</v>
      </c>
      <c r="O30" s="52">
        <v>1600</v>
      </c>
      <c r="P30" s="52">
        <v>-183</v>
      </c>
      <c r="Q30" s="52">
        <v>5052</v>
      </c>
      <c r="R30" s="52">
        <v>5600</v>
      </c>
      <c r="S30" s="52">
        <v>6673</v>
      </c>
      <c r="T30" s="52">
        <v>-716</v>
      </c>
      <c r="U30" s="52">
        <v>-1833</v>
      </c>
      <c r="V30" s="52">
        <v>13077</v>
      </c>
      <c r="W30" s="52">
        <v>3373</v>
      </c>
      <c r="X30" s="52">
        <v>4076</v>
      </c>
      <c r="Y30" s="52">
        <v>2759</v>
      </c>
      <c r="Z30" s="52">
        <v>4677</v>
      </c>
      <c r="AA30" s="52">
        <v>15953</v>
      </c>
      <c r="AC30" s="52">
        <v>687</v>
      </c>
      <c r="AD30" s="52">
        <f>E30-D30</f>
        <v>1614</v>
      </c>
      <c r="AE30" s="52">
        <f>F30-E30</f>
        <v>-228</v>
      </c>
      <c r="AF30" s="52">
        <f>G30-F30</f>
        <v>-726</v>
      </c>
      <c r="AG30" s="52">
        <v>133</v>
      </c>
      <c r="AH30" s="52">
        <f>I30-H30</f>
        <v>-833</v>
      </c>
      <c r="AI30" s="52">
        <f>J30-I30</f>
        <v>-110</v>
      </c>
      <c r="AJ30" s="52">
        <f>K30-J30</f>
        <v>-3798</v>
      </c>
      <c r="AK30" s="52">
        <v>-468</v>
      </c>
      <c r="AL30" s="52">
        <f>M30-L30</f>
        <v>2281</v>
      </c>
      <c r="AM30" s="52">
        <f>N30-M30</f>
        <v>-279</v>
      </c>
      <c r="AN30" s="52">
        <f>O30-N30</f>
        <v>66</v>
      </c>
      <c r="AO30" s="52">
        <v>-183</v>
      </c>
      <c r="AP30" s="52">
        <f>Q30-P30</f>
        <v>5235</v>
      </c>
      <c r="AQ30" s="52">
        <f>R30-Q30</f>
        <v>548</v>
      </c>
      <c r="AR30" s="52">
        <f>S30-R30</f>
        <v>1073</v>
      </c>
      <c r="AS30" s="52">
        <f>T30</f>
        <v>-716</v>
      </c>
      <c r="AT30" s="52">
        <f>U30-T30</f>
        <v>-1117</v>
      </c>
      <c r="AU30" s="52">
        <f>V30-U30</f>
        <v>14910</v>
      </c>
      <c r="AV30" s="52">
        <f t="shared" si="21"/>
        <v>-9704</v>
      </c>
      <c r="AW30" s="52">
        <f t="shared" si="22"/>
        <v>4076</v>
      </c>
      <c r="AX30" s="52">
        <f t="shared" si="23"/>
        <v>-1317</v>
      </c>
      <c r="AY30" s="52">
        <f t="shared" si="24"/>
        <v>1918</v>
      </c>
      <c r="AZ30" s="52">
        <f t="shared" si="25"/>
        <v>11276</v>
      </c>
    </row>
    <row r="31" spans="2:52" ht="12" customHeight="1" x14ac:dyDescent="0.2">
      <c r="B31" s="210" t="s">
        <v>145</v>
      </c>
      <c r="C31" s="211"/>
      <c r="D31" s="68">
        <f t="shared" ref="D31:I31" si="40">SUM(D11:D12)</f>
        <v>31213</v>
      </c>
      <c r="E31" s="68">
        <f t="shared" si="40"/>
        <v>70208</v>
      </c>
      <c r="F31" s="68">
        <f t="shared" si="40"/>
        <v>103936</v>
      </c>
      <c r="G31" s="68">
        <f t="shared" si="40"/>
        <v>137567</v>
      </c>
      <c r="H31" s="68">
        <f t="shared" si="40"/>
        <v>33850</v>
      </c>
      <c r="I31" s="68">
        <f t="shared" si="40"/>
        <v>66225</v>
      </c>
      <c r="J31" s="68">
        <f>SUM(J11:J12)</f>
        <v>97057</v>
      </c>
      <c r="K31" s="68">
        <f t="shared" ref="K31:R31" si="41">SUM(K11:K12)</f>
        <v>118767</v>
      </c>
      <c r="L31" s="68">
        <f t="shared" si="41"/>
        <v>35572</v>
      </c>
      <c r="M31" s="68">
        <f t="shared" si="41"/>
        <v>70469</v>
      </c>
      <c r="N31" s="68">
        <f t="shared" si="41"/>
        <v>101705</v>
      </c>
      <c r="O31" s="68">
        <f t="shared" si="41"/>
        <v>133126</v>
      </c>
      <c r="P31" s="68">
        <f t="shared" si="41"/>
        <v>30756</v>
      </c>
      <c r="Q31" s="68">
        <f t="shared" si="41"/>
        <v>63901</v>
      </c>
      <c r="R31" s="68">
        <f t="shared" si="41"/>
        <v>95533</v>
      </c>
      <c r="S31" s="68">
        <f t="shared" ref="S31:AA31" si="42">SUM(S11:S12)</f>
        <v>114681</v>
      </c>
      <c r="T31" s="68">
        <f t="shared" si="42"/>
        <v>12938</v>
      </c>
      <c r="U31" s="68">
        <f t="shared" si="42"/>
        <v>36471</v>
      </c>
      <c r="V31" s="68">
        <f t="shared" si="42"/>
        <v>66214</v>
      </c>
      <c r="W31" s="68">
        <f t="shared" si="42"/>
        <v>98246</v>
      </c>
      <c r="X31" s="68">
        <f t="shared" si="42"/>
        <v>33812</v>
      </c>
      <c r="Y31" s="68">
        <f t="shared" si="42"/>
        <v>60504</v>
      </c>
      <c r="Z31" s="68">
        <f t="shared" si="42"/>
        <v>92673</v>
      </c>
      <c r="AA31" s="68">
        <f t="shared" si="42"/>
        <v>116317</v>
      </c>
      <c r="AC31" s="68">
        <f t="shared" ref="AC31:AT31" si="43">SUM(AC11:AC12)</f>
        <v>31213</v>
      </c>
      <c r="AD31" s="68">
        <f t="shared" si="43"/>
        <v>38995</v>
      </c>
      <c r="AE31" s="68">
        <f t="shared" si="43"/>
        <v>33728</v>
      </c>
      <c r="AF31" s="68">
        <f t="shared" si="43"/>
        <v>33631</v>
      </c>
      <c r="AG31" s="68">
        <f t="shared" si="43"/>
        <v>33850</v>
      </c>
      <c r="AH31" s="68">
        <f t="shared" si="43"/>
        <v>32375</v>
      </c>
      <c r="AI31" s="68">
        <f t="shared" si="43"/>
        <v>30832</v>
      </c>
      <c r="AJ31" s="68">
        <f t="shared" si="43"/>
        <v>21710</v>
      </c>
      <c r="AK31" s="68">
        <f t="shared" si="43"/>
        <v>35572</v>
      </c>
      <c r="AL31" s="68">
        <f t="shared" si="43"/>
        <v>34897</v>
      </c>
      <c r="AM31" s="68">
        <f t="shared" si="43"/>
        <v>31236</v>
      </c>
      <c r="AN31" s="68">
        <f t="shared" si="43"/>
        <v>31421</v>
      </c>
      <c r="AO31" s="68">
        <f t="shared" si="43"/>
        <v>30756</v>
      </c>
      <c r="AP31" s="68">
        <f t="shared" si="43"/>
        <v>33145</v>
      </c>
      <c r="AQ31" s="68">
        <f t="shared" si="43"/>
        <v>31632</v>
      </c>
      <c r="AR31" s="68">
        <f t="shared" si="43"/>
        <v>19148</v>
      </c>
      <c r="AS31" s="68">
        <f t="shared" si="43"/>
        <v>12938</v>
      </c>
      <c r="AT31" s="68">
        <f t="shared" si="43"/>
        <v>23533</v>
      </c>
      <c r="AU31" s="68">
        <f t="shared" ref="AU31:AX31" si="44">SUM(AU11:AU12)</f>
        <v>29743</v>
      </c>
      <c r="AV31" s="68">
        <f t="shared" si="44"/>
        <v>32032</v>
      </c>
      <c r="AW31" s="68">
        <f t="shared" si="44"/>
        <v>33812</v>
      </c>
      <c r="AX31" s="68">
        <f t="shared" si="44"/>
        <v>26692</v>
      </c>
      <c r="AY31" s="68">
        <f t="shared" ref="AY31:AZ31" si="45">SUM(AY11:AY12)</f>
        <v>32169</v>
      </c>
      <c r="AZ31" s="68">
        <f t="shared" si="45"/>
        <v>23644</v>
      </c>
    </row>
    <row r="32" spans="2:52" ht="12" customHeight="1" x14ac:dyDescent="0.2">
      <c r="B32" s="51"/>
      <c r="C32" s="67" t="s">
        <v>146</v>
      </c>
      <c r="D32" s="52">
        <v>-10636</v>
      </c>
      <c r="E32" s="52">
        <v>-43431</v>
      </c>
      <c r="F32" s="52">
        <v>-57905</v>
      </c>
      <c r="G32" s="52">
        <v>-39950</v>
      </c>
      <c r="H32" s="52">
        <v>-9151</v>
      </c>
      <c r="I32" s="52">
        <v>-10633</v>
      </c>
      <c r="J32" s="52">
        <v>-12015</v>
      </c>
      <c r="K32" s="52">
        <v>13927</v>
      </c>
      <c r="L32" s="52">
        <v>-6282</v>
      </c>
      <c r="M32" s="52">
        <v>-17455</v>
      </c>
      <c r="N32" s="52">
        <v>-21904</v>
      </c>
      <c r="O32" s="52">
        <v>-3376</v>
      </c>
      <c r="P32" s="52">
        <v>-27763</v>
      </c>
      <c r="Q32" s="52">
        <v>-63892</v>
      </c>
      <c r="R32" s="52">
        <v>-82448</v>
      </c>
      <c r="S32" s="52">
        <v>-83860</v>
      </c>
      <c r="T32" s="52">
        <v>-20121</v>
      </c>
      <c r="U32" s="52">
        <v>-31182</v>
      </c>
      <c r="V32" s="52">
        <v>-33480</v>
      </c>
      <c r="W32" s="52">
        <v>-12682</v>
      </c>
      <c r="X32" s="52">
        <v>-12270</v>
      </c>
      <c r="Y32" s="52">
        <v>-35001</v>
      </c>
      <c r="Z32" s="52">
        <v>-31427</v>
      </c>
      <c r="AA32" s="52">
        <v>9321</v>
      </c>
      <c r="AC32" s="52">
        <v>-10636</v>
      </c>
      <c r="AD32" s="52">
        <f t="shared" ref="AD32:AF39" si="46">E32-D32</f>
        <v>-32795</v>
      </c>
      <c r="AE32" s="52">
        <f t="shared" si="46"/>
        <v>-14474</v>
      </c>
      <c r="AF32" s="52">
        <f t="shared" si="46"/>
        <v>17955</v>
      </c>
      <c r="AG32" s="52">
        <v>-9151</v>
      </c>
      <c r="AH32" s="52">
        <f t="shared" ref="AH32:AJ39" si="47">I32-H32</f>
        <v>-1482</v>
      </c>
      <c r="AI32" s="52">
        <f t="shared" si="47"/>
        <v>-1382</v>
      </c>
      <c r="AJ32" s="52">
        <f t="shared" si="47"/>
        <v>25942</v>
      </c>
      <c r="AK32" s="52">
        <v>-6282</v>
      </c>
      <c r="AL32" s="52">
        <f t="shared" ref="AL32:AN39" si="48">M32-L32</f>
        <v>-11173</v>
      </c>
      <c r="AM32" s="52">
        <f t="shared" si="48"/>
        <v>-4449</v>
      </c>
      <c r="AN32" s="52">
        <f t="shared" si="48"/>
        <v>18528</v>
      </c>
      <c r="AO32" s="52">
        <v>-27763</v>
      </c>
      <c r="AP32" s="52">
        <f t="shared" ref="AP32:AR39" si="49">Q32-P32</f>
        <v>-36129</v>
      </c>
      <c r="AQ32" s="52">
        <f t="shared" si="49"/>
        <v>-18556</v>
      </c>
      <c r="AR32" s="52">
        <f t="shared" si="49"/>
        <v>-1412</v>
      </c>
      <c r="AS32" s="52">
        <f t="shared" ref="AS32:AS39" si="50">T32</f>
        <v>-20121</v>
      </c>
      <c r="AT32" s="52">
        <f t="shared" ref="AT32:AU39" si="51">U32-T32</f>
        <v>-11061</v>
      </c>
      <c r="AU32" s="52">
        <f t="shared" si="51"/>
        <v>-2298</v>
      </c>
      <c r="AV32" s="52">
        <f t="shared" ref="AV32:AV39" si="52">W32-V32</f>
        <v>20798</v>
      </c>
      <c r="AW32" s="52">
        <f t="shared" ref="AW32:AW43" si="53">X32</f>
        <v>-12270</v>
      </c>
      <c r="AX32" s="52">
        <f t="shared" ref="AX32:AZ39" si="54">Y32-X32</f>
        <v>-22731</v>
      </c>
      <c r="AY32" s="52">
        <f t="shared" si="54"/>
        <v>3574</v>
      </c>
      <c r="AZ32" s="52">
        <f t="shared" si="54"/>
        <v>40748</v>
      </c>
    </row>
    <row r="33" spans="2:52" ht="12" customHeight="1" x14ac:dyDescent="0.2">
      <c r="B33" s="51"/>
      <c r="C33" s="67" t="s">
        <v>147</v>
      </c>
      <c r="D33" s="52"/>
      <c r="E33" s="52">
        <v>0</v>
      </c>
      <c r="F33" s="52">
        <v>0</v>
      </c>
      <c r="G33" s="52">
        <v>-6502</v>
      </c>
      <c r="H33" s="52">
        <v>406</v>
      </c>
      <c r="I33" s="52">
        <v>813</v>
      </c>
      <c r="J33" s="52">
        <v>1219</v>
      </c>
      <c r="K33" s="52">
        <v>-8694</v>
      </c>
      <c r="L33" s="52">
        <v>406</v>
      </c>
      <c r="M33" s="52">
        <v>813</v>
      </c>
      <c r="N33" s="52">
        <v>8478</v>
      </c>
      <c r="O33" s="52">
        <v>11945</v>
      </c>
      <c r="P33" s="52">
        <v>406</v>
      </c>
      <c r="Q33" s="52">
        <v>813</v>
      </c>
      <c r="R33" s="52">
        <v>1219</v>
      </c>
      <c r="S33" s="52">
        <v>1625</v>
      </c>
      <c r="T33" s="52">
        <v>406</v>
      </c>
      <c r="U33" s="52">
        <v>813</v>
      </c>
      <c r="V33" s="52">
        <v>1219</v>
      </c>
      <c r="W33" s="52">
        <v>1625</v>
      </c>
      <c r="X33" s="52">
        <v>0</v>
      </c>
      <c r="Y33" s="52">
        <v>0</v>
      </c>
      <c r="Z33" s="52">
        <v>0</v>
      </c>
      <c r="AA33" s="52">
        <v>0</v>
      </c>
      <c r="AC33" s="52"/>
      <c r="AD33" s="52">
        <f t="shared" si="46"/>
        <v>0</v>
      </c>
      <c r="AE33" s="52">
        <f t="shared" si="46"/>
        <v>0</v>
      </c>
      <c r="AF33" s="52">
        <f t="shared" si="46"/>
        <v>-6502</v>
      </c>
      <c r="AG33" s="52">
        <v>406</v>
      </c>
      <c r="AH33" s="52">
        <f t="shared" si="47"/>
        <v>407</v>
      </c>
      <c r="AI33" s="52">
        <f t="shared" si="47"/>
        <v>406</v>
      </c>
      <c r="AJ33" s="52">
        <f t="shared" si="47"/>
        <v>-9913</v>
      </c>
      <c r="AK33" s="52">
        <v>406</v>
      </c>
      <c r="AL33" s="52">
        <f t="shared" si="48"/>
        <v>407</v>
      </c>
      <c r="AM33" s="52">
        <f t="shared" si="48"/>
        <v>7665</v>
      </c>
      <c r="AN33" s="52">
        <f t="shared" si="48"/>
        <v>3467</v>
      </c>
      <c r="AO33" s="52">
        <v>406</v>
      </c>
      <c r="AP33" s="52">
        <f t="shared" si="49"/>
        <v>407</v>
      </c>
      <c r="AQ33" s="52">
        <f t="shared" si="49"/>
        <v>406</v>
      </c>
      <c r="AR33" s="52">
        <f t="shared" si="49"/>
        <v>406</v>
      </c>
      <c r="AS33" s="52">
        <f t="shared" si="50"/>
        <v>406</v>
      </c>
      <c r="AT33" s="52">
        <f t="shared" si="51"/>
        <v>407</v>
      </c>
      <c r="AU33" s="52">
        <f t="shared" si="51"/>
        <v>406</v>
      </c>
      <c r="AV33" s="52">
        <f t="shared" si="52"/>
        <v>406</v>
      </c>
      <c r="AW33" s="52">
        <f t="shared" si="53"/>
        <v>0</v>
      </c>
      <c r="AX33" s="52">
        <f t="shared" si="54"/>
        <v>0</v>
      </c>
      <c r="AY33" s="52">
        <f t="shared" si="54"/>
        <v>0</v>
      </c>
      <c r="AZ33" s="52">
        <f t="shared" si="54"/>
        <v>0</v>
      </c>
    </row>
    <row r="34" spans="2:52" ht="12" customHeight="1" x14ac:dyDescent="0.2">
      <c r="B34" s="51"/>
      <c r="C34" s="67" t="s">
        <v>148</v>
      </c>
      <c r="D34" s="52">
        <v>32962</v>
      </c>
      <c r="E34" s="52">
        <v>27094</v>
      </c>
      <c r="F34" s="52">
        <v>35777</v>
      </c>
      <c r="G34" s="52">
        <v>22483</v>
      </c>
      <c r="H34" s="52">
        <v>1963</v>
      </c>
      <c r="I34" s="52">
        <v>8559</v>
      </c>
      <c r="J34" s="52">
        <v>-15245</v>
      </c>
      <c r="K34" s="52">
        <v>-4716</v>
      </c>
      <c r="L34" s="52">
        <v>-4609</v>
      </c>
      <c r="M34" s="52">
        <v>-8395</v>
      </c>
      <c r="N34" s="52">
        <v>-11585</v>
      </c>
      <c r="O34" s="52">
        <v>19072</v>
      </c>
      <c r="P34" s="52">
        <v>-14287</v>
      </c>
      <c r="Q34" s="52">
        <v>-13727</v>
      </c>
      <c r="R34" s="52">
        <v>-12257</v>
      </c>
      <c r="S34" s="52">
        <v>1552</v>
      </c>
      <c r="T34" s="52">
        <v>-14613</v>
      </c>
      <c r="U34" s="52">
        <v>-45203</v>
      </c>
      <c r="V34" s="52">
        <v>-40423</v>
      </c>
      <c r="W34" s="52">
        <v>-49607</v>
      </c>
      <c r="X34" s="52">
        <v>-7375</v>
      </c>
      <c r="Y34" s="52">
        <v>13248</v>
      </c>
      <c r="Z34" s="52">
        <v>-19550</v>
      </c>
      <c r="AA34" s="52">
        <v>10624</v>
      </c>
      <c r="AC34" s="52">
        <v>32962</v>
      </c>
      <c r="AD34" s="52">
        <f t="shared" si="46"/>
        <v>-5868</v>
      </c>
      <c r="AE34" s="52">
        <f t="shared" si="46"/>
        <v>8683</v>
      </c>
      <c r="AF34" s="52">
        <f t="shared" si="46"/>
        <v>-13294</v>
      </c>
      <c r="AG34" s="52">
        <v>1963</v>
      </c>
      <c r="AH34" s="52">
        <f t="shared" si="47"/>
        <v>6596</v>
      </c>
      <c r="AI34" s="52">
        <f t="shared" si="47"/>
        <v>-23804</v>
      </c>
      <c r="AJ34" s="52">
        <f t="shared" si="47"/>
        <v>10529</v>
      </c>
      <c r="AK34" s="52">
        <v>-4609</v>
      </c>
      <c r="AL34" s="52">
        <f t="shared" si="48"/>
        <v>-3786</v>
      </c>
      <c r="AM34" s="52">
        <f t="shared" si="48"/>
        <v>-3190</v>
      </c>
      <c r="AN34" s="52">
        <f t="shared" si="48"/>
        <v>30657</v>
      </c>
      <c r="AO34" s="52">
        <v>-14287</v>
      </c>
      <c r="AP34" s="52">
        <f t="shared" si="49"/>
        <v>560</v>
      </c>
      <c r="AQ34" s="52">
        <f t="shared" si="49"/>
        <v>1470</v>
      </c>
      <c r="AR34" s="52">
        <f t="shared" si="49"/>
        <v>13809</v>
      </c>
      <c r="AS34" s="52">
        <f t="shared" si="50"/>
        <v>-14613</v>
      </c>
      <c r="AT34" s="52">
        <f t="shared" si="51"/>
        <v>-30590</v>
      </c>
      <c r="AU34" s="52">
        <f t="shared" si="51"/>
        <v>4780</v>
      </c>
      <c r="AV34" s="52">
        <f t="shared" si="52"/>
        <v>-9184</v>
      </c>
      <c r="AW34" s="52">
        <f t="shared" si="53"/>
        <v>-7375</v>
      </c>
      <c r="AX34" s="52">
        <f t="shared" si="54"/>
        <v>20623</v>
      </c>
      <c r="AY34" s="52">
        <f t="shared" si="54"/>
        <v>-32798</v>
      </c>
      <c r="AZ34" s="52">
        <f t="shared" si="54"/>
        <v>30174</v>
      </c>
    </row>
    <row r="35" spans="2:52" ht="12" customHeight="1" x14ac:dyDescent="0.2">
      <c r="B35" s="51"/>
      <c r="C35" s="67" t="s">
        <v>149</v>
      </c>
      <c r="D35" s="52">
        <v>-9190</v>
      </c>
      <c r="E35" s="52">
        <v>14090</v>
      </c>
      <c r="F35" s="52">
        <v>11373</v>
      </c>
      <c r="G35" s="52">
        <v>12778</v>
      </c>
      <c r="H35" s="52">
        <v>239</v>
      </c>
      <c r="I35" s="52">
        <v>-8696</v>
      </c>
      <c r="J35" s="52">
        <v>7372</v>
      </c>
      <c r="K35" s="52">
        <v>11030</v>
      </c>
      <c r="L35" s="52">
        <v>18726</v>
      </c>
      <c r="M35" s="52">
        <v>5936</v>
      </c>
      <c r="N35" s="52">
        <v>4364</v>
      </c>
      <c r="O35" s="52">
        <v>-21440</v>
      </c>
      <c r="P35" s="52">
        <v>27443</v>
      </c>
      <c r="Q35" s="52">
        <v>32635</v>
      </c>
      <c r="R35" s="52">
        <v>23008</v>
      </c>
      <c r="S35" s="52">
        <v>25245</v>
      </c>
      <c r="T35" s="52">
        <v>30217</v>
      </c>
      <c r="U35" s="52">
        <v>33508</v>
      </c>
      <c r="V35" s="52">
        <v>24844</v>
      </c>
      <c r="W35" s="52">
        <v>38617</v>
      </c>
      <c r="X35" s="52">
        <v>10407</v>
      </c>
      <c r="Y35" s="52">
        <v>-14597</v>
      </c>
      <c r="Z35" s="52">
        <v>-16045</v>
      </c>
      <c r="AA35" s="52">
        <v>-27050</v>
      </c>
      <c r="AC35" s="52">
        <v>-9190</v>
      </c>
      <c r="AD35" s="52">
        <f t="shared" si="46"/>
        <v>23280</v>
      </c>
      <c r="AE35" s="52">
        <f t="shared" si="46"/>
        <v>-2717</v>
      </c>
      <c r="AF35" s="52">
        <f t="shared" si="46"/>
        <v>1405</v>
      </c>
      <c r="AG35" s="52">
        <v>239</v>
      </c>
      <c r="AH35" s="52">
        <f t="shared" si="47"/>
        <v>-8935</v>
      </c>
      <c r="AI35" s="52">
        <f t="shared" si="47"/>
        <v>16068</v>
      </c>
      <c r="AJ35" s="52">
        <f t="shared" si="47"/>
        <v>3658</v>
      </c>
      <c r="AK35" s="52">
        <v>18726</v>
      </c>
      <c r="AL35" s="52">
        <f t="shared" si="48"/>
        <v>-12790</v>
      </c>
      <c r="AM35" s="52">
        <f t="shared" si="48"/>
        <v>-1572</v>
      </c>
      <c r="AN35" s="52">
        <f t="shared" si="48"/>
        <v>-25804</v>
      </c>
      <c r="AO35" s="52">
        <v>27443</v>
      </c>
      <c r="AP35" s="52">
        <f t="shared" si="49"/>
        <v>5192</v>
      </c>
      <c r="AQ35" s="52">
        <f t="shared" si="49"/>
        <v>-9627</v>
      </c>
      <c r="AR35" s="52">
        <f t="shared" si="49"/>
        <v>2237</v>
      </c>
      <c r="AS35" s="52">
        <f t="shared" si="50"/>
        <v>30217</v>
      </c>
      <c r="AT35" s="52">
        <f t="shared" si="51"/>
        <v>3291</v>
      </c>
      <c r="AU35" s="52">
        <f t="shared" si="51"/>
        <v>-8664</v>
      </c>
      <c r="AV35" s="52">
        <f t="shared" si="52"/>
        <v>13773</v>
      </c>
      <c r="AW35" s="52">
        <f t="shared" si="53"/>
        <v>10407</v>
      </c>
      <c r="AX35" s="52">
        <f t="shared" si="54"/>
        <v>-25004</v>
      </c>
      <c r="AY35" s="52">
        <f t="shared" si="54"/>
        <v>-1448</v>
      </c>
      <c r="AZ35" s="52">
        <f t="shared" si="54"/>
        <v>-11005</v>
      </c>
    </row>
    <row r="36" spans="2:52" ht="12" customHeight="1" x14ac:dyDescent="0.2">
      <c r="B36" s="51"/>
      <c r="C36" s="67" t="s">
        <v>150</v>
      </c>
      <c r="D36" s="52">
        <v>-2130</v>
      </c>
      <c r="E36" s="52">
        <v>-14163</v>
      </c>
      <c r="F36" s="52">
        <v>-16700</v>
      </c>
      <c r="G36" s="52">
        <v>-16521</v>
      </c>
      <c r="H36" s="52">
        <v>15</v>
      </c>
      <c r="I36" s="52">
        <v>977</v>
      </c>
      <c r="J36" s="52">
        <v>6191</v>
      </c>
      <c r="K36" s="52">
        <v>9503</v>
      </c>
      <c r="L36" s="52">
        <v>1488</v>
      </c>
      <c r="M36" s="52">
        <v>1439</v>
      </c>
      <c r="N36" s="52">
        <v>4172</v>
      </c>
      <c r="O36" s="52">
        <v>851</v>
      </c>
      <c r="P36" s="52">
        <v>183</v>
      </c>
      <c r="Q36" s="52">
        <v>-564</v>
      </c>
      <c r="R36" s="52">
        <v>-4882</v>
      </c>
      <c r="S36" s="52">
        <v>-7063</v>
      </c>
      <c r="T36" s="52">
        <v>2207</v>
      </c>
      <c r="U36" s="52">
        <v>-2377</v>
      </c>
      <c r="V36" s="52">
        <v>-2563</v>
      </c>
      <c r="W36" s="52">
        <v>-1423</v>
      </c>
      <c r="X36" s="52">
        <v>5040</v>
      </c>
      <c r="Y36" s="52">
        <v>5568</v>
      </c>
      <c r="Z36" s="52">
        <v>4285</v>
      </c>
      <c r="AA36" s="52">
        <v>6788</v>
      </c>
      <c r="AC36" s="52">
        <v>-2130</v>
      </c>
      <c r="AD36" s="52">
        <f t="shared" si="46"/>
        <v>-12033</v>
      </c>
      <c r="AE36" s="52">
        <f t="shared" si="46"/>
        <v>-2537</v>
      </c>
      <c r="AF36" s="52">
        <f t="shared" si="46"/>
        <v>179</v>
      </c>
      <c r="AG36" s="52">
        <v>15</v>
      </c>
      <c r="AH36" s="52">
        <f t="shared" si="47"/>
        <v>962</v>
      </c>
      <c r="AI36" s="52">
        <f t="shared" si="47"/>
        <v>5214</v>
      </c>
      <c r="AJ36" s="52">
        <f t="shared" si="47"/>
        <v>3312</v>
      </c>
      <c r="AK36" s="52">
        <v>1488</v>
      </c>
      <c r="AL36" s="52">
        <f t="shared" si="48"/>
        <v>-49</v>
      </c>
      <c r="AM36" s="52">
        <f t="shared" si="48"/>
        <v>2733</v>
      </c>
      <c r="AN36" s="52">
        <f t="shared" si="48"/>
        <v>-3321</v>
      </c>
      <c r="AO36" s="52">
        <v>183</v>
      </c>
      <c r="AP36" s="52">
        <f t="shared" si="49"/>
        <v>-747</v>
      </c>
      <c r="AQ36" s="52">
        <f t="shared" si="49"/>
        <v>-4318</v>
      </c>
      <c r="AR36" s="52">
        <f t="shared" si="49"/>
        <v>-2181</v>
      </c>
      <c r="AS36" s="52">
        <f t="shared" si="50"/>
        <v>2207</v>
      </c>
      <c r="AT36" s="52">
        <f t="shared" si="51"/>
        <v>-4584</v>
      </c>
      <c r="AU36" s="52">
        <f t="shared" si="51"/>
        <v>-186</v>
      </c>
      <c r="AV36" s="52">
        <f t="shared" si="52"/>
        <v>1140</v>
      </c>
      <c r="AW36" s="52">
        <f t="shared" si="53"/>
        <v>5040</v>
      </c>
      <c r="AX36" s="52">
        <f t="shared" si="54"/>
        <v>528</v>
      </c>
      <c r="AY36" s="52">
        <f t="shared" si="54"/>
        <v>-1283</v>
      </c>
      <c r="AZ36" s="52">
        <f t="shared" si="54"/>
        <v>2503</v>
      </c>
    </row>
    <row r="37" spans="2:52" ht="12" customHeight="1" x14ac:dyDescent="0.2">
      <c r="B37" s="51"/>
      <c r="C37" s="67" t="s">
        <v>151</v>
      </c>
      <c r="D37" s="52">
        <v>0</v>
      </c>
      <c r="E37" s="52">
        <v>0</v>
      </c>
      <c r="F37" s="52">
        <v>0</v>
      </c>
      <c r="G37" s="52">
        <v>-604</v>
      </c>
      <c r="H37" s="52">
        <v>87</v>
      </c>
      <c r="I37" s="52">
        <v>412</v>
      </c>
      <c r="J37" s="52">
        <v>186</v>
      </c>
      <c r="K37" s="52">
        <v>270</v>
      </c>
      <c r="L37" s="52">
        <v>-54</v>
      </c>
      <c r="M37" s="52">
        <v>62</v>
      </c>
      <c r="N37" s="52">
        <v>36</v>
      </c>
      <c r="O37" s="52">
        <v>-347</v>
      </c>
      <c r="P37" s="52">
        <v>20</v>
      </c>
      <c r="Q37" s="52">
        <v>107</v>
      </c>
      <c r="R37" s="52">
        <v>294</v>
      </c>
      <c r="S37" s="52">
        <v>223</v>
      </c>
      <c r="T37" s="52">
        <v>-419</v>
      </c>
      <c r="U37" s="52">
        <v>-121</v>
      </c>
      <c r="V37" s="52">
        <v>556</v>
      </c>
      <c r="W37" s="52">
        <v>556</v>
      </c>
      <c r="X37" s="52">
        <v>0</v>
      </c>
      <c r="Y37" s="52">
        <v>0</v>
      </c>
      <c r="Z37" s="52">
        <v>0</v>
      </c>
      <c r="AA37" s="52">
        <v>0</v>
      </c>
      <c r="AC37" s="52">
        <v>0</v>
      </c>
      <c r="AD37" s="52">
        <f t="shared" si="46"/>
        <v>0</v>
      </c>
      <c r="AE37" s="52">
        <f t="shared" si="46"/>
        <v>0</v>
      </c>
      <c r="AF37" s="52">
        <f t="shared" si="46"/>
        <v>-604</v>
      </c>
      <c r="AG37" s="52">
        <v>87</v>
      </c>
      <c r="AH37" s="52">
        <f t="shared" si="47"/>
        <v>325</v>
      </c>
      <c r="AI37" s="52">
        <f t="shared" si="47"/>
        <v>-226</v>
      </c>
      <c r="AJ37" s="52">
        <f t="shared" si="47"/>
        <v>84</v>
      </c>
      <c r="AK37" s="52">
        <v>-54</v>
      </c>
      <c r="AL37" s="52">
        <f t="shared" si="48"/>
        <v>116</v>
      </c>
      <c r="AM37" s="52">
        <f t="shared" si="48"/>
        <v>-26</v>
      </c>
      <c r="AN37" s="52">
        <f t="shared" si="48"/>
        <v>-383</v>
      </c>
      <c r="AO37" s="52">
        <v>20</v>
      </c>
      <c r="AP37" s="52">
        <f t="shared" si="49"/>
        <v>87</v>
      </c>
      <c r="AQ37" s="52">
        <f t="shared" si="49"/>
        <v>187</v>
      </c>
      <c r="AR37" s="52">
        <f t="shared" si="49"/>
        <v>-71</v>
      </c>
      <c r="AS37" s="52">
        <f t="shared" si="50"/>
        <v>-419</v>
      </c>
      <c r="AT37" s="52">
        <f t="shared" si="51"/>
        <v>298</v>
      </c>
      <c r="AU37" s="52">
        <f t="shared" si="51"/>
        <v>677</v>
      </c>
      <c r="AV37" s="52">
        <f t="shared" si="52"/>
        <v>0</v>
      </c>
      <c r="AW37" s="52">
        <f t="shared" si="53"/>
        <v>0</v>
      </c>
      <c r="AX37" s="52">
        <f t="shared" si="54"/>
        <v>0</v>
      </c>
      <c r="AY37" s="52">
        <f t="shared" si="54"/>
        <v>0</v>
      </c>
      <c r="AZ37" s="52">
        <f t="shared" si="54"/>
        <v>0</v>
      </c>
    </row>
    <row r="38" spans="2:52" ht="12" customHeight="1" x14ac:dyDescent="0.2">
      <c r="B38" s="51"/>
      <c r="C38" s="67" t="s">
        <v>152</v>
      </c>
      <c r="D38" s="52">
        <v>-3500</v>
      </c>
      <c r="E38" s="52">
        <v>-2652</v>
      </c>
      <c r="F38" s="52">
        <v>-1447</v>
      </c>
      <c r="G38" s="52">
        <v>-244</v>
      </c>
      <c r="H38" s="52">
        <v>-3710</v>
      </c>
      <c r="I38" s="52">
        <v>-619</v>
      </c>
      <c r="J38" s="52">
        <v>-496</v>
      </c>
      <c r="K38" s="52">
        <v>-2167</v>
      </c>
      <c r="L38" s="52">
        <v>-2713</v>
      </c>
      <c r="M38" s="52">
        <v>-907</v>
      </c>
      <c r="N38" s="52">
        <v>-270</v>
      </c>
      <c r="O38" s="52">
        <v>764</v>
      </c>
      <c r="P38" s="52">
        <v>-3381</v>
      </c>
      <c r="Q38" s="52">
        <v>-1994</v>
      </c>
      <c r="R38" s="52">
        <v>-1897</v>
      </c>
      <c r="S38" s="52">
        <v>-1629</v>
      </c>
      <c r="T38" s="52">
        <v>-1501</v>
      </c>
      <c r="U38" s="52">
        <v>-923</v>
      </c>
      <c r="V38" s="52">
        <v>-389</v>
      </c>
      <c r="W38" s="52">
        <v>666</v>
      </c>
      <c r="X38" s="52">
        <v>-3326</v>
      </c>
      <c r="Y38" s="52">
        <v>-2056</v>
      </c>
      <c r="Z38" s="52">
        <v>-1450</v>
      </c>
      <c r="AA38" s="52">
        <v>81</v>
      </c>
      <c r="AC38" s="52">
        <v>-3500</v>
      </c>
      <c r="AD38" s="52">
        <f t="shared" si="46"/>
        <v>848</v>
      </c>
      <c r="AE38" s="52">
        <f t="shared" si="46"/>
        <v>1205</v>
      </c>
      <c r="AF38" s="52">
        <f t="shared" si="46"/>
        <v>1203</v>
      </c>
      <c r="AG38" s="52">
        <v>-3710</v>
      </c>
      <c r="AH38" s="52">
        <f t="shared" si="47"/>
        <v>3091</v>
      </c>
      <c r="AI38" s="52">
        <f t="shared" si="47"/>
        <v>123</v>
      </c>
      <c r="AJ38" s="52">
        <f t="shared" si="47"/>
        <v>-1671</v>
      </c>
      <c r="AK38" s="52">
        <v>-2713</v>
      </c>
      <c r="AL38" s="52">
        <f t="shared" si="48"/>
        <v>1806</v>
      </c>
      <c r="AM38" s="52">
        <f t="shared" si="48"/>
        <v>637</v>
      </c>
      <c r="AN38" s="52">
        <f t="shared" si="48"/>
        <v>1034</v>
      </c>
      <c r="AO38" s="52">
        <v>-3381</v>
      </c>
      <c r="AP38" s="52">
        <f t="shared" si="49"/>
        <v>1387</v>
      </c>
      <c r="AQ38" s="52">
        <f t="shared" si="49"/>
        <v>97</v>
      </c>
      <c r="AR38" s="52">
        <f t="shared" si="49"/>
        <v>268</v>
      </c>
      <c r="AS38" s="52">
        <f t="shared" si="50"/>
        <v>-1501</v>
      </c>
      <c r="AT38" s="52">
        <f t="shared" si="51"/>
        <v>578</v>
      </c>
      <c r="AU38" s="52">
        <f t="shared" si="51"/>
        <v>534</v>
      </c>
      <c r="AV38" s="52">
        <f t="shared" si="52"/>
        <v>1055</v>
      </c>
      <c r="AW38" s="52">
        <f t="shared" si="53"/>
        <v>-3326</v>
      </c>
      <c r="AX38" s="52">
        <f t="shared" si="54"/>
        <v>1270</v>
      </c>
      <c r="AY38" s="52">
        <f t="shared" si="54"/>
        <v>606</v>
      </c>
      <c r="AZ38" s="52">
        <f t="shared" si="54"/>
        <v>1531</v>
      </c>
    </row>
    <row r="39" spans="2:52" ht="12" customHeight="1" x14ac:dyDescent="0.2">
      <c r="B39" s="51"/>
      <c r="C39" s="67" t="s">
        <v>144</v>
      </c>
      <c r="D39" s="52">
        <v>298</v>
      </c>
      <c r="E39" s="52">
        <v>474</v>
      </c>
      <c r="F39" s="52">
        <v>173</v>
      </c>
      <c r="G39" s="52">
        <v>0</v>
      </c>
      <c r="H39" s="52"/>
      <c r="I39" s="52">
        <v>-11</v>
      </c>
      <c r="J39" s="52">
        <v>0</v>
      </c>
      <c r="K39" s="52">
        <v>0</v>
      </c>
      <c r="L39" s="52">
        <v>0</v>
      </c>
      <c r="M39" s="52">
        <v>-266</v>
      </c>
      <c r="N39" s="52">
        <v>-167</v>
      </c>
      <c r="O39" s="52">
        <v>0</v>
      </c>
      <c r="P39" s="52">
        <v>0</v>
      </c>
      <c r="Q39" s="52">
        <v>-120</v>
      </c>
      <c r="R39" s="52">
        <v>2297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C39" s="52">
        <v>298</v>
      </c>
      <c r="AD39" s="52">
        <f t="shared" si="46"/>
        <v>176</v>
      </c>
      <c r="AE39" s="52">
        <f t="shared" si="46"/>
        <v>-301</v>
      </c>
      <c r="AF39" s="52">
        <f t="shared" si="46"/>
        <v>-173</v>
      </c>
      <c r="AG39" s="52"/>
      <c r="AH39" s="52">
        <f t="shared" si="47"/>
        <v>-11</v>
      </c>
      <c r="AI39" s="52">
        <f t="shared" si="47"/>
        <v>11</v>
      </c>
      <c r="AJ39" s="52">
        <f t="shared" si="47"/>
        <v>0</v>
      </c>
      <c r="AK39" s="52">
        <v>0</v>
      </c>
      <c r="AL39" s="52">
        <f t="shared" si="48"/>
        <v>-266</v>
      </c>
      <c r="AM39" s="52">
        <f t="shared" si="48"/>
        <v>99</v>
      </c>
      <c r="AN39" s="52">
        <f t="shared" si="48"/>
        <v>167</v>
      </c>
      <c r="AO39" s="52">
        <v>0</v>
      </c>
      <c r="AP39" s="52">
        <f t="shared" si="49"/>
        <v>-120</v>
      </c>
      <c r="AQ39" s="52">
        <f t="shared" si="49"/>
        <v>2417</v>
      </c>
      <c r="AR39" s="52">
        <f t="shared" si="49"/>
        <v>-2297</v>
      </c>
      <c r="AS39" s="52">
        <f t="shared" si="50"/>
        <v>0</v>
      </c>
      <c r="AT39" s="52">
        <f t="shared" si="51"/>
        <v>0</v>
      </c>
      <c r="AU39" s="52">
        <f t="shared" si="51"/>
        <v>0</v>
      </c>
      <c r="AV39" s="52">
        <f t="shared" si="52"/>
        <v>0</v>
      </c>
      <c r="AW39" s="52">
        <f t="shared" si="53"/>
        <v>0</v>
      </c>
      <c r="AX39" s="52">
        <f t="shared" si="54"/>
        <v>0</v>
      </c>
      <c r="AY39" s="52">
        <f t="shared" si="54"/>
        <v>0</v>
      </c>
      <c r="AZ39" s="52">
        <f t="shared" si="54"/>
        <v>0</v>
      </c>
    </row>
    <row r="40" spans="2:52" ht="12" customHeight="1" x14ac:dyDescent="0.2">
      <c r="B40" s="210" t="s">
        <v>153</v>
      </c>
      <c r="C40" s="211"/>
      <c r="D40" s="68">
        <f t="shared" ref="D40:I40" si="55">SUM(D31:D39)</f>
        <v>39017</v>
      </c>
      <c r="E40" s="68">
        <f t="shared" si="55"/>
        <v>51620</v>
      </c>
      <c r="F40" s="68">
        <f t="shared" si="55"/>
        <v>75207</v>
      </c>
      <c r="G40" s="68">
        <f t="shared" si="55"/>
        <v>109007</v>
      </c>
      <c r="H40" s="68">
        <f t="shared" si="55"/>
        <v>23699</v>
      </c>
      <c r="I40" s="68">
        <f t="shared" si="55"/>
        <v>57027</v>
      </c>
      <c r="J40" s="68">
        <f>SUM(J31:J39)</f>
        <v>84269</v>
      </c>
      <c r="K40" s="68">
        <f t="shared" ref="K40:R40" si="56">SUM(K31:K39)</f>
        <v>137920</v>
      </c>
      <c r="L40" s="68">
        <f t="shared" si="56"/>
        <v>42534</v>
      </c>
      <c r="M40" s="68">
        <f t="shared" si="56"/>
        <v>51696</v>
      </c>
      <c r="N40" s="68">
        <f t="shared" si="56"/>
        <v>84829</v>
      </c>
      <c r="O40" s="68">
        <f t="shared" si="56"/>
        <v>140595</v>
      </c>
      <c r="P40" s="68">
        <f t="shared" si="56"/>
        <v>13377</v>
      </c>
      <c r="Q40" s="68">
        <f t="shared" si="56"/>
        <v>17159</v>
      </c>
      <c r="R40" s="68">
        <f t="shared" si="56"/>
        <v>20867</v>
      </c>
      <c r="S40" s="68">
        <f t="shared" ref="S40:AA40" si="57">SUM(S31:S39)</f>
        <v>50774</v>
      </c>
      <c r="T40" s="68">
        <f t="shared" si="57"/>
        <v>9114</v>
      </c>
      <c r="U40" s="68">
        <f t="shared" si="57"/>
        <v>-9014</v>
      </c>
      <c r="V40" s="68">
        <f t="shared" si="57"/>
        <v>15978</v>
      </c>
      <c r="W40" s="68">
        <f t="shared" si="57"/>
        <v>75998</v>
      </c>
      <c r="X40" s="68">
        <f t="shared" si="57"/>
        <v>26288</v>
      </c>
      <c r="Y40" s="68">
        <f t="shared" si="57"/>
        <v>27666</v>
      </c>
      <c r="Z40" s="68">
        <f t="shared" si="57"/>
        <v>28486</v>
      </c>
      <c r="AA40" s="68">
        <f t="shared" si="57"/>
        <v>116081</v>
      </c>
      <c r="AC40" s="68">
        <f t="shared" ref="AC40:AH40" si="58">SUM(AC31:AC39)</f>
        <v>39017</v>
      </c>
      <c r="AD40" s="68">
        <f t="shared" si="58"/>
        <v>12603</v>
      </c>
      <c r="AE40" s="68">
        <f t="shared" si="58"/>
        <v>23587</v>
      </c>
      <c r="AF40" s="68">
        <f t="shared" si="58"/>
        <v>33800</v>
      </c>
      <c r="AG40" s="68">
        <f t="shared" si="58"/>
        <v>23699</v>
      </c>
      <c r="AH40" s="68">
        <f t="shared" si="58"/>
        <v>33328</v>
      </c>
      <c r="AI40" s="68">
        <f>SUM(AI31:AI39)</f>
        <v>27242</v>
      </c>
      <c r="AJ40" s="68">
        <f t="shared" ref="AJ40:AO40" si="59">SUM(AJ31:AJ39)</f>
        <v>53651</v>
      </c>
      <c r="AK40" s="68">
        <f t="shared" si="59"/>
        <v>42534</v>
      </c>
      <c r="AL40" s="68">
        <f t="shared" si="59"/>
        <v>9162</v>
      </c>
      <c r="AM40" s="68">
        <f t="shared" si="59"/>
        <v>33133</v>
      </c>
      <c r="AN40" s="68">
        <f t="shared" si="59"/>
        <v>55766</v>
      </c>
      <c r="AO40" s="68">
        <f t="shared" si="59"/>
        <v>13377</v>
      </c>
      <c r="AP40" s="68">
        <f t="shared" ref="AP40:AQ40" si="60">SUM(AP31:AP39)</f>
        <v>3782</v>
      </c>
      <c r="AQ40" s="68">
        <f t="shared" si="60"/>
        <v>3708</v>
      </c>
      <c r="AR40" s="68">
        <f t="shared" ref="AR40:AS40" si="61">SUM(AR31:AR39)</f>
        <v>29907</v>
      </c>
      <c r="AS40" s="68">
        <f t="shared" si="61"/>
        <v>9114</v>
      </c>
      <c r="AT40" s="68">
        <f t="shared" ref="AT40:AU40" si="62">SUM(AT31:AT39)</f>
        <v>-18128</v>
      </c>
      <c r="AU40" s="68">
        <f t="shared" si="62"/>
        <v>24992</v>
      </c>
      <c r="AV40" s="68">
        <f t="shared" ref="AV40:AX40" si="63">SUM(AV31:AV39)</f>
        <v>60020</v>
      </c>
      <c r="AW40" s="68">
        <f t="shared" si="63"/>
        <v>26288</v>
      </c>
      <c r="AX40" s="68">
        <f t="shared" si="63"/>
        <v>1378</v>
      </c>
      <c r="AY40" s="68">
        <f t="shared" ref="AY40:AZ40" si="64">SUM(AY31:AY39)</f>
        <v>820</v>
      </c>
      <c r="AZ40" s="68">
        <f t="shared" si="64"/>
        <v>87595</v>
      </c>
    </row>
    <row r="41" spans="2:52" ht="12" customHeight="1" x14ac:dyDescent="0.2">
      <c r="B41" s="51"/>
      <c r="C41" s="67" t="s">
        <v>154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  <c r="W41" s="52">
        <v>0</v>
      </c>
      <c r="X41" s="52">
        <v>0</v>
      </c>
      <c r="Y41" s="52">
        <v>0</v>
      </c>
      <c r="Z41" s="52">
        <v>0</v>
      </c>
      <c r="AA41" s="52">
        <v>0</v>
      </c>
      <c r="AC41" s="52">
        <v>0</v>
      </c>
      <c r="AD41" s="52">
        <f t="shared" ref="AD41:AF43" si="65">E41-D41</f>
        <v>0</v>
      </c>
      <c r="AE41" s="52">
        <f t="shared" si="65"/>
        <v>0</v>
      </c>
      <c r="AF41" s="52">
        <f t="shared" si="65"/>
        <v>0</v>
      </c>
      <c r="AG41" s="52">
        <v>0</v>
      </c>
      <c r="AH41" s="52">
        <f t="shared" ref="AH41:AJ43" si="66">I41-H41</f>
        <v>0</v>
      </c>
      <c r="AI41" s="52">
        <f t="shared" si="66"/>
        <v>0</v>
      </c>
      <c r="AJ41" s="52">
        <f t="shared" si="66"/>
        <v>0</v>
      </c>
      <c r="AK41" s="52">
        <v>0</v>
      </c>
      <c r="AL41" s="52">
        <f t="shared" ref="AL41:AN43" si="67">M41-L41</f>
        <v>0</v>
      </c>
      <c r="AM41" s="52">
        <f t="shared" si="67"/>
        <v>0</v>
      </c>
      <c r="AN41" s="52">
        <f t="shared" si="67"/>
        <v>0</v>
      </c>
      <c r="AO41" s="52">
        <v>0</v>
      </c>
      <c r="AP41" s="52">
        <f t="shared" ref="AP41:AR43" si="68">Q41-P41</f>
        <v>0</v>
      </c>
      <c r="AQ41" s="52">
        <f t="shared" si="68"/>
        <v>0</v>
      </c>
      <c r="AR41" s="52">
        <f t="shared" si="68"/>
        <v>0</v>
      </c>
      <c r="AS41" s="52">
        <f>T41</f>
        <v>0</v>
      </c>
      <c r="AT41" s="52">
        <f t="shared" ref="AT41:AU43" si="69">U41-T41</f>
        <v>0</v>
      </c>
      <c r="AU41" s="52">
        <f t="shared" si="69"/>
        <v>0</v>
      </c>
      <c r="AV41" s="52">
        <f t="shared" ref="AV41:AV43" si="70">W41-V41</f>
        <v>0</v>
      </c>
      <c r="AW41" s="52">
        <f t="shared" si="53"/>
        <v>0</v>
      </c>
      <c r="AX41" s="52">
        <f t="shared" ref="AX41:AZ43" si="71">Y41-X41</f>
        <v>0</v>
      </c>
      <c r="AY41" s="52">
        <f t="shared" si="71"/>
        <v>0</v>
      </c>
      <c r="AZ41" s="52">
        <f t="shared" si="71"/>
        <v>0</v>
      </c>
    </row>
    <row r="42" spans="2:52" ht="12" customHeight="1" x14ac:dyDescent="0.2">
      <c r="B42" s="51"/>
      <c r="C42" s="67" t="s">
        <v>301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>
        <v>58</v>
      </c>
      <c r="R42" s="52">
        <v>341</v>
      </c>
      <c r="S42" s="52"/>
      <c r="T42" s="52">
        <v>0</v>
      </c>
      <c r="U42" s="52">
        <v>538</v>
      </c>
      <c r="V42" s="52">
        <v>1432</v>
      </c>
      <c r="W42" s="52">
        <v>1427</v>
      </c>
      <c r="X42" s="52">
        <v>0</v>
      </c>
      <c r="Y42" s="52">
        <v>-242</v>
      </c>
      <c r="Z42" s="52">
        <v>7277</v>
      </c>
      <c r="AA42" s="52">
        <v>7277</v>
      </c>
      <c r="AC42" s="52"/>
      <c r="AD42" s="52">
        <f t="shared" si="65"/>
        <v>0</v>
      </c>
      <c r="AE42" s="52">
        <f t="shared" si="65"/>
        <v>0</v>
      </c>
      <c r="AF42" s="52">
        <f t="shared" si="65"/>
        <v>0</v>
      </c>
      <c r="AG42" s="52">
        <v>0</v>
      </c>
      <c r="AH42" s="52">
        <f t="shared" si="66"/>
        <v>0</v>
      </c>
      <c r="AI42" s="52">
        <f t="shared" si="66"/>
        <v>0</v>
      </c>
      <c r="AJ42" s="52">
        <f t="shared" si="66"/>
        <v>0</v>
      </c>
      <c r="AK42" s="52">
        <v>0</v>
      </c>
      <c r="AL42" s="52">
        <f t="shared" si="67"/>
        <v>0</v>
      </c>
      <c r="AM42" s="52">
        <f t="shared" si="67"/>
        <v>0</v>
      </c>
      <c r="AN42" s="52">
        <f t="shared" si="67"/>
        <v>0</v>
      </c>
      <c r="AO42" s="52">
        <v>0</v>
      </c>
      <c r="AP42" s="52">
        <f t="shared" si="68"/>
        <v>58</v>
      </c>
      <c r="AQ42" s="52">
        <f t="shared" si="68"/>
        <v>283</v>
      </c>
      <c r="AR42" s="52">
        <f t="shared" si="68"/>
        <v>-341</v>
      </c>
      <c r="AS42" s="52">
        <f>T42</f>
        <v>0</v>
      </c>
      <c r="AT42" s="52">
        <f t="shared" si="69"/>
        <v>538</v>
      </c>
      <c r="AU42" s="52">
        <f t="shared" si="69"/>
        <v>894</v>
      </c>
      <c r="AV42" s="52">
        <f t="shared" si="70"/>
        <v>-5</v>
      </c>
      <c r="AW42" s="52">
        <f t="shared" si="53"/>
        <v>0</v>
      </c>
      <c r="AX42" s="52">
        <f t="shared" si="71"/>
        <v>-242</v>
      </c>
      <c r="AY42" s="52">
        <f t="shared" si="71"/>
        <v>7519</v>
      </c>
      <c r="AZ42" s="52">
        <f t="shared" si="71"/>
        <v>0</v>
      </c>
    </row>
    <row r="43" spans="2:52" ht="12" customHeight="1" x14ac:dyDescent="0.2">
      <c r="B43" s="51"/>
      <c r="C43" s="67" t="s">
        <v>155</v>
      </c>
      <c r="D43" s="52">
        <v>-7538</v>
      </c>
      <c r="E43" s="52">
        <v>-11381</v>
      </c>
      <c r="F43" s="52">
        <v>-15118</v>
      </c>
      <c r="G43" s="52">
        <v>-19224</v>
      </c>
      <c r="H43" s="52">
        <v>-5983</v>
      </c>
      <c r="I43" s="52">
        <v>-9412</v>
      </c>
      <c r="J43" s="52">
        <v>-12679</v>
      </c>
      <c r="K43" s="52">
        <v>-16617</v>
      </c>
      <c r="L43" s="52">
        <v>-6181</v>
      </c>
      <c r="M43" s="52">
        <v>-7909</v>
      </c>
      <c r="N43" s="52">
        <v>-13880</v>
      </c>
      <c r="O43" s="52">
        <v>-15574</v>
      </c>
      <c r="P43" s="52">
        <v>-8432</v>
      </c>
      <c r="Q43" s="52">
        <v>-12185</v>
      </c>
      <c r="R43" s="52">
        <v>-16128</v>
      </c>
      <c r="S43" s="52">
        <v>-19210</v>
      </c>
      <c r="T43" s="52">
        <v>-4096</v>
      </c>
      <c r="U43" s="52">
        <v>-17836</v>
      </c>
      <c r="V43" s="52">
        <v>-21798</v>
      </c>
      <c r="W43" s="52">
        <v>-25272</v>
      </c>
      <c r="X43" s="52">
        <v>-4487</v>
      </c>
      <c r="Y43" s="52">
        <v>-8613</v>
      </c>
      <c r="Z43" s="52">
        <v>-12145</v>
      </c>
      <c r="AA43" s="52">
        <v>-15423</v>
      </c>
      <c r="AC43" s="52">
        <v>-7538</v>
      </c>
      <c r="AD43" s="52">
        <f t="shared" si="65"/>
        <v>-3843</v>
      </c>
      <c r="AE43" s="52">
        <f t="shared" si="65"/>
        <v>-3737</v>
      </c>
      <c r="AF43" s="52">
        <f t="shared" si="65"/>
        <v>-4106</v>
      </c>
      <c r="AG43" s="52">
        <v>-5983</v>
      </c>
      <c r="AH43" s="52">
        <f t="shared" si="66"/>
        <v>-3429</v>
      </c>
      <c r="AI43" s="52">
        <f t="shared" si="66"/>
        <v>-3267</v>
      </c>
      <c r="AJ43" s="52">
        <f t="shared" si="66"/>
        <v>-3938</v>
      </c>
      <c r="AK43" s="52">
        <v>-6181</v>
      </c>
      <c r="AL43" s="52">
        <f t="shared" si="67"/>
        <v>-1728</v>
      </c>
      <c r="AM43" s="52">
        <f t="shared" si="67"/>
        <v>-5971</v>
      </c>
      <c r="AN43" s="52">
        <f t="shared" si="67"/>
        <v>-1694</v>
      </c>
      <c r="AO43" s="52">
        <v>-8432</v>
      </c>
      <c r="AP43" s="52">
        <f t="shared" si="68"/>
        <v>-3753</v>
      </c>
      <c r="AQ43" s="52">
        <f t="shared" si="68"/>
        <v>-3943</v>
      </c>
      <c r="AR43" s="52">
        <f t="shared" si="68"/>
        <v>-3082</v>
      </c>
      <c r="AS43" s="52">
        <f>T43</f>
        <v>-4096</v>
      </c>
      <c r="AT43" s="52">
        <f t="shared" si="69"/>
        <v>-13740</v>
      </c>
      <c r="AU43" s="52">
        <f t="shared" si="69"/>
        <v>-3962</v>
      </c>
      <c r="AV43" s="52">
        <f t="shared" si="70"/>
        <v>-3474</v>
      </c>
      <c r="AW43" s="52">
        <f t="shared" si="53"/>
        <v>-4487</v>
      </c>
      <c r="AX43" s="52">
        <f t="shared" si="71"/>
        <v>-4126</v>
      </c>
      <c r="AY43" s="52">
        <f t="shared" si="71"/>
        <v>-3532</v>
      </c>
      <c r="AZ43" s="52">
        <f t="shared" si="71"/>
        <v>-3278</v>
      </c>
    </row>
    <row r="44" spans="2:52" ht="12" customHeight="1" x14ac:dyDescent="0.2">
      <c r="B44" s="210" t="s">
        <v>156</v>
      </c>
      <c r="C44" s="211"/>
      <c r="D44" s="68">
        <f t="shared" ref="D44:I44" si="72">SUM(D40:D43)</f>
        <v>31479</v>
      </c>
      <c r="E44" s="68">
        <f t="shared" si="72"/>
        <v>40239</v>
      </c>
      <c r="F44" s="68">
        <f t="shared" si="72"/>
        <v>60089</v>
      </c>
      <c r="G44" s="68">
        <f t="shared" si="72"/>
        <v>89783</v>
      </c>
      <c r="H44" s="68">
        <f t="shared" si="72"/>
        <v>17716</v>
      </c>
      <c r="I44" s="68">
        <f t="shared" si="72"/>
        <v>47615</v>
      </c>
      <c r="J44" s="68">
        <f>SUM(J40:J43)</f>
        <v>71590</v>
      </c>
      <c r="K44" s="68">
        <f t="shared" ref="K44:R44" si="73">SUM(K40:K43)</f>
        <v>121303</v>
      </c>
      <c r="L44" s="68">
        <f t="shared" si="73"/>
        <v>36353</v>
      </c>
      <c r="M44" s="68">
        <f t="shared" si="73"/>
        <v>43787</v>
      </c>
      <c r="N44" s="68">
        <f t="shared" si="73"/>
        <v>70949</v>
      </c>
      <c r="O44" s="68">
        <f t="shared" si="73"/>
        <v>125021</v>
      </c>
      <c r="P44" s="68">
        <f t="shared" si="73"/>
        <v>4945</v>
      </c>
      <c r="Q44" s="68">
        <f t="shared" si="73"/>
        <v>5032</v>
      </c>
      <c r="R44" s="68">
        <f t="shared" si="73"/>
        <v>5080</v>
      </c>
      <c r="S44" s="68">
        <f t="shared" ref="S44:AA44" si="74">SUM(S40:S43)</f>
        <v>31564</v>
      </c>
      <c r="T44" s="68">
        <f t="shared" si="74"/>
        <v>5018</v>
      </c>
      <c r="U44" s="68">
        <f t="shared" si="74"/>
        <v>-26312</v>
      </c>
      <c r="V44" s="68">
        <f t="shared" si="74"/>
        <v>-4388</v>
      </c>
      <c r="W44" s="68">
        <f t="shared" si="74"/>
        <v>52153</v>
      </c>
      <c r="X44" s="68">
        <f t="shared" si="74"/>
        <v>21801</v>
      </c>
      <c r="Y44" s="68">
        <f t="shared" si="74"/>
        <v>18811</v>
      </c>
      <c r="Z44" s="68">
        <f t="shared" si="74"/>
        <v>23618</v>
      </c>
      <c r="AA44" s="68">
        <f t="shared" si="74"/>
        <v>107935</v>
      </c>
      <c r="AC44" s="68">
        <f t="shared" ref="AC44:AH44" si="75">SUM(AC40:AC43)</f>
        <v>31479</v>
      </c>
      <c r="AD44" s="68">
        <f t="shared" si="75"/>
        <v>8760</v>
      </c>
      <c r="AE44" s="68">
        <f t="shared" si="75"/>
        <v>19850</v>
      </c>
      <c r="AF44" s="68">
        <f t="shared" si="75"/>
        <v>29694</v>
      </c>
      <c r="AG44" s="68">
        <f t="shared" si="75"/>
        <v>17716</v>
      </c>
      <c r="AH44" s="68">
        <f t="shared" si="75"/>
        <v>29899</v>
      </c>
      <c r="AI44" s="68">
        <f>SUM(AI40:AI43)</f>
        <v>23975</v>
      </c>
      <c r="AJ44" s="68">
        <f t="shared" ref="AJ44:AO44" si="76">SUM(AJ40:AJ43)</f>
        <v>49713</v>
      </c>
      <c r="AK44" s="68">
        <f t="shared" si="76"/>
        <v>36353</v>
      </c>
      <c r="AL44" s="68">
        <f t="shared" si="76"/>
        <v>7434</v>
      </c>
      <c r="AM44" s="68">
        <f t="shared" si="76"/>
        <v>27162</v>
      </c>
      <c r="AN44" s="68">
        <f t="shared" si="76"/>
        <v>54072</v>
      </c>
      <c r="AO44" s="68">
        <f t="shared" si="76"/>
        <v>4945</v>
      </c>
      <c r="AP44" s="68">
        <f t="shared" ref="AP44:AQ44" si="77">SUM(AP40:AP43)</f>
        <v>87</v>
      </c>
      <c r="AQ44" s="68">
        <f t="shared" si="77"/>
        <v>48</v>
      </c>
      <c r="AR44" s="68">
        <f t="shared" ref="AR44:AS44" si="78">SUM(AR40:AR43)</f>
        <v>26484</v>
      </c>
      <c r="AS44" s="68">
        <f t="shared" si="78"/>
        <v>5018</v>
      </c>
      <c r="AT44" s="68">
        <f t="shared" ref="AT44:AU44" si="79">SUM(AT40:AT43)</f>
        <v>-31330</v>
      </c>
      <c r="AU44" s="68">
        <f t="shared" si="79"/>
        <v>21924</v>
      </c>
      <c r="AV44" s="68">
        <f t="shared" ref="AV44:AX44" si="80">SUM(AV40:AV43)</f>
        <v>56541</v>
      </c>
      <c r="AW44" s="68">
        <f t="shared" si="80"/>
        <v>21801</v>
      </c>
      <c r="AX44" s="68">
        <f t="shared" si="80"/>
        <v>-2990</v>
      </c>
      <c r="AY44" s="68">
        <f t="shared" ref="AY44:AZ44" si="81">SUM(AY40:AY43)</f>
        <v>4807</v>
      </c>
      <c r="AZ44" s="68">
        <f t="shared" si="81"/>
        <v>84317</v>
      </c>
    </row>
    <row r="45" spans="2:52" ht="12" customHeight="1" x14ac:dyDescent="0.2">
      <c r="B45" s="64" t="s">
        <v>157</v>
      </c>
      <c r="C45" s="65"/>
      <c r="D45" s="65"/>
      <c r="E45" s="65"/>
      <c r="F45" s="65"/>
      <c r="G45" s="65"/>
      <c r="H45" s="65"/>
      <c r="I45" s="66"/>
      <c r="J45" s="66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C45" s="65"/>
      <c r="AD45" s="65"/>
      <c r="AE45" s="65"/>
      <c r="AF45" s="65"/>
      <c r="AG45" s="65"/>
      <c r="AH45" s="66"/>
      <c r="AI45" s="66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</row>
    <row r="46" spans="2:52" ht="12" customHeight="1" x14ac:dyDescent="0.2">
      <c r="B46" s="51"/>
      <c r="C46" s="67" t="s">
        <v>158</v>
      </c>
      <c r="D46" s="52">
        <v>-4722</v>
      </c>
      <c r="E46" s="52">
        <v>-8966</v>
      </c>
      <c r="F46" s="52">
        <v>-11931</v>
      </c>
      <c r="G46" s="52">
        <v>-14205</v>
      </c>
      <c r="H46" s="52">
        <v>-3707</v>
      </c>
      <c r="I46" s="52">
        <v>-7782</v>
      </c>
      <c r="J46" s="52">
        <v>-10752</v>
      </c>
      <c r="K46" s="52">
        <v>-18665</v>
      </c>
      <c r="L46" s="52">
        <v>-3233</v>
      </c>
      <c r="M46" s="52">
        <v>-7971</v>
      </c>
      <c r="N46" s="52">
        <v>-12233</v>
      </c>
      <c r="O46" s="52">
        <v>-22147</v>
      </c>
      <c r="P46" s="52">
        <v>-6478</v>
      </c>
      <c r="Q46" s="52">
        <v>-12470</v>
      </c>
      <c r="R46" s="52">
        <v>-19247</v>
      </c>
      <c r="S46" s="52">
        <v>-22931</v>
      </c>
      <c r="T46" s="52">
        <v>-5992</v>
      </c>
      <c r="U46" s="52">
        <v>-12438</v>
      </c>
      <c r="V46" s="52">
        <v>-18415</v>
      </c>
      <c r="W46" s="52">
        <v>-24101</v>
      </c>
      <c r="X46" s="52">
        <v>-5594</v>
      </c>
      <c r="Y46" s="52">
        <v>-9334</v>
      </c>
      <c r="Z46" s="52">
        <v>-13256</v>
      </c>
      <c r="AA46" s="52">
        <v>-17803</v>
      </c>
      <c r="AC46" s="52">
        <v>-4722</v>
      </c>
      <c r="AD46" s="52">
        <f t="shared" ref="AD46:AD63" si="82">E46-D46</f>
        <v>-4244</v>
      </c>
      <c r="AE46" s="52">
        <f t="shared" ref="AE46:AE63" si="83">F46-E46</f>
        <v>-2965</v>
      </c>
      <c r="AF46" s="52">
        <f t="shared" ref="AF46:AF63" si="84">G46-F46</f>
        <v>-2274</v>
      </c>
      <c r="AG46" s="52">
        <v>-3707</v>
      </c>
      <c r="AH46" s="52">
        <f t="shared" ref="AH46:AH63" si="85">I46-H46</f>
        <v>-4075</v>
      </c>
      <c r="AI46" s="52">
        <f t="shared" ref="AI46:AI63" si="86">J46-I46</f>
        <v>-2970</v>
      </c>
      <c r="AJ46" s="52">
        <f t="shared" ref="AJ46:AJ63" si="87">K46-J46</f>
        <v>-7913</v>
      </c>
      <c r="AK46" s="52">
        <v>-3233</v>
      </c>
      <c r="AL46" s="52">
        <f t="shared" ref="AL46:AL63" si="88">M46-L46</f>
        <v>-4738</v>
      </c>
      <c r="AM46" s="52">
        <f t="shared" ref="AM46:AM63" si="89">N46-M46</f>
        <v>-4262</v>
      </c>
      <c r="AN46" s="52">
        <f t="shared" ref="AN46:AN63" si="90">O46-N46</f>
        <v>-9914</v>
      </c>
      <c r="AO46" s="52">
        <v>-6478</v>
      </c>
      <c r="AP46" s="52">
        <f t="shared" ref="AP46:AP63" si="91">Q46-P46</f>
        <v>-5992</v>
      </c>
      <c r="AQ46" s="52">
        <f t="shared" ref="AQ46:AQ63" si="92">R46-Q46</f>
        <v>-6777</v>
      </c>
      <c r="AR46" s="52">
        <f t="shared" ref="AR46:AR63" si="93">S46-R46</f>
        <v>-3684</v>
      </c>
      <c r="AS46" s="52">
        <f t="shared" ref="AS46:AS63" si="94">T46</f>
        <v>-5992</v>
      </c>
      <c r="AT46" s="52">
        <f t="shared" ref="AT46:AT63" si="95">U46-T46</f>
        <v>-6446</v>
      </c>
      <c r="AU46" s="52">
        <f t="shared" ref="AU46:AU63" si="96">V46-U46</f>
        <v>-5977</v>
      </c>
      <c r="AV46" s="52">
        <f t="shared" ref="AV46:AV63" si="97">W46-V46</f>
        <v>-5686</v>
      </c>
      <c r="AW46" s="52">
        <f t="shared" ref="AW46:AW63" si="98">X46</f>
        <v>-5594</v>
      </c>
      <c r="AX46" s="52">
        <f t="shared" ref="AX46:AX63" si="99">Y46-X46</f>
        <v>-3740</v>
      </c>
      <c r="AY46" s="52">
        <f t="shared" ref="AY46:AY63" si="100">Z46-Y46</f>
        <v>-3922</v>
      </c>
      <c r="AZ46" s="52">
        <f t="shared" ref="AZ46:AZ63" si="101">AA46-Z46</f>
        <v>-4547</v>
      </c>
    </row>
    <row r="47" spans="2:52" ht="12" customHeight="1" x14ac:dyDescent="0.2">
      <c r="B47" s="51"/>
      <c r="C47" s="67" t="s">
        <v>159</v>
      </c>
      <c r="D47" s="52">
        <v>0</v>
      </c>
      <c r="E47" s="52">
        <v>0</v>
      </c>
      <c r="F47" s="52">
        <v>0</v>
      </c>
      <c r="G47" s="52">
        <v>0</v>
      </c>
      <c r="H47" s="52"/>
      <c r="I47" s="52">
        <v>640</v>
      </c>
      <c r="J47" s="52">
        <v>640</v>
      </c>
      <c r="K47" s="52">
        <v>640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C47" s="52">
        <v>0</v>
      </c>
      <c r="AD47" s="52">
        <f t="shared" si="82"/>
        <v>0</v>
      </c>
      <c r="AE47" s="52">
        <f t="shared" si="83"/>
        <v>0</v>
      </c>
      <c r="AF47" s="52">
        <f t="shared" si="84"/>
        <v>0</v>
      </c>
      <c r="AG47" s="52"/>
      <c r="AH47" s="52">
        <f t="shared" si="85"/>
        <v>640</v>
      </c>
      <c r="AI47" s="52">
        <f t="shared" si="86"/>
        <v>0</v>
      </c>
      <c r="AJ47" s="52">
        <f t="shared" si="87"/>
        <v>0</v>
      </c>
      <c r="AK47" s="52">
        <v>0</v>
      </c>
      <c r="AL47" s="52">
        <f t="shared" si="88"/>
        <v>0</v>
      </c>
      <c r="AM47" s="52">
        <f t="shared" si="89"/>
        <v>0</v>
      </c>
      <c r="AN47" s="52">
        <f t="shared" si="90"/>
        <v>0</v>
      </c>
      <c r="AO47" s="52">
        <v>0</v>
      </c>
      <c r="AP47" s="52">
        <f t="shared" si="91"/>
        <v>0</v>
      </c>
      <c r="AQ47" s="52">
        <f t="shared" si="92"/>
        <v>0</v>
      </c>
      <c r="AR47" s="52">
        <f t="shared" si="93"/>
        <v>0</v>
      </c>
      <c r="AS47" s="52">
        <f t="shared" si="94"/>
        <v>0</v>
      </c>
      <c r="AT47" s="52">
        <f t="shared" si="95"/>
        <v>0</v>
      </c>
      <c r="AU47" s="52">
        <f t="shared" si="96"/>
        <v>0</v>
      </c>
      <c r="AV47" s="52">
        <f t="shared" si="97"/>
        <v>0</v>
      </c>
      <c r="AW47" s="52">
        <f t="shared" si="98"/>
        <v>0</v>
      </c>
      <c r="AX47" s="52">
        <f t="shared" si="99"/>
        <v>0</v>
      </c>
      <c r="AY47" s="52">
        <f t="shared" si="100"/>
        <v>0</v>
      </c>
      <c r="AZ47" s="52">
        <f t="shared" si="101"/>
        <v>0</v>
      </c>
    </row>
    <row r="48" spans="2:52" ht="12" customHeight="1" x14ac:dyDescent="0.2">
      <c r="B48" s="51"/>
      <c r="C48" s="46" t="s">
        <v>323</v>
      </c>
      <c r="D48" s="52">
        <v>-6517</v>
      </c>
      <c r="E48" s="52">
        <v>-11609</v>
      </c>
      <c r="F48" s="52">
        <v>-18357</v>
      </c>
      <c r="G48" s="52">
        <v>-28887</v>
      </c>
      <c r="H48" s="52">
        <v>-9744</v>
      </c>
      <c r="I48" s="52">
        <v>-15823</v>
      </c>
      <c r="J48" s="52">
        <v>-25113</v>
      </c>
      <c r="K48" s="52">
        <v>-40714</v>
      </c>
      <c r="L48" s="52">
        <v>-8405</v>
      </c>
      <c r="M48" s="52">
        <v>-17340</v>
      </c>
      <c r="N48" s="52">
        <v>-32025</v>
      </c>
      <c r="O48" s="52">
        <v>-51029</v>
      </c>
      <c r="P48" s="52">
        <v>-13516</v>
      </c>
      <c r="Q48" s="52">
        <v>-29212</v>
      </c>
      <c r="R48" s="52">
        <v>-42374</v>
      </c>
      <c r="S48" s="52">
        <v>-68986</v>
      </c>
      <c r="T48" s="52">
        <v>-19036</v>
      </c>
      <c r="U48" s="52">
        <v>-27571</v>
      </c>
      <c r="V48" s="52">
        <v>-34548</v>
      </c>
      <c r="W48" s="52">
        <v>-38911</v>
      </c>
      <c r="X48" s="52">
        <v>-4202</v>
      </c>
      <c r="Y48" s="52">
        <v>-9527</v>
      </c>
      <c r="Z48" s="52">
        <v>-13605</v>
      </c>
      <c r="AA48" s="52">
        <v>-18499</v>
      </c>
      <c r="AC48" s="52">
        <v>-6517</v>
      </c>
      <c r="AD48" s="52">
        <f t="shared" si="82"/>
        <v>-5092</v>
      </c>
      <c r="AE48" s="52">
        <f t="shared" si="83"/>
        <v>-6748</v>
      </c>
      <c r="AF48" s="52">
        <f t="shared" si="84"/>
        <v>-10530</v>
      </c>
      <c r="AG48" s="52">
        <v>-9744</v>
      </c>
      <c r="AH48" s="52">
        <f t="shared" si="85"/>
        <v>-6079</v>
      </c>
      <c r="AI48" s="52">
        <f t="shared" si="86"/>
        <v>-9290</v>
      </c>
      <c r="AJ48" s="52">
        <f t="shared" si="87"/>
        <v>-15601</v>
      </c>
      <c r="AK48" s="52">
        <v>-8405</v>
      </c>
      <c r="AL48" s="52">
        <f t="shared" si="88"/>
        <v>-8935</v>
      </c>
      <c r="AM48" s="52">
        <f t="shared" si="89"/>
        <v>-14685</v>
      </c>
      <c r="AN48" s="52">
        <f t="shared" si="90"/>
        <v>-19004</v>
      </c>
      <c r="AO48" s="52">
        <v>-13516</v>
      </c>
      <c r="AP48" s="52">
        <f t="shared" si="91"/>
        <v>-15696</v>
      </c>
      <c r="AQ48" s="52">
        <f t="shared" si="92"/>
        <v>-13162</v>
      </c>
      <c r="AR48" s="52">
        <f t="shared" si="93"/>
        <v>-26612</v>
      </c>
      <c r="AS48" s="52">
        <f t="shared" si="94"/>
        <v>-19036</v>
      </c>
      <c r="AT48" s="52">
        <f t="shared" si="95"/>
        <v>-8535</v>
      </c>
      <c r="AU48" s="52">
        <f t="shared" si="96"/>
        <v>-6977</v>
      </c>
      <c r="AV48" s="52">
        <f t="shared" si="97"/>
        <v>-4363</v>
      </c>
      <c r="AW48" s="52">
        <f t="shared" si="98"/>
        <v>-4202</v>
      </c>
      <c r="AX48" s="52">
        <f t="shared" si="99"/>
        <v>-5325</v>
      </c>
      <c r="AY48" s="52">
        <f t="shared" si="100"/>
        <v>-4078</v>
      </c>
      <c r="AZ48" s="52">
        <f t="shared" si="101"/>
        <v>-4894</v>
      </c>
    </row>
    <row r="49" spans="2:65" ht="12" customHeight="1" x14ac:dyDescent="0.2">
      <c r="B49" s="51"/>
      <c r="C49" s="67" t="s">
        <v>160</v>
      </c>
      <c r="D49" s="52">
        <v>1794</v>
      </c>
      <c r="E49" s="52">
        <v>3559</v>
      </c>
      <c r="F49" s="52">
        <v>4160</v>
      </c>
      <c r="G49" s="52">
        <v>6011</v>
      </c>
      <c r="H49" s="52">
        <v>177</v>
      </c>
      <c r="I49" s="52">
        <v>1242</v>
      </c>
      <c r="J49" s="52">
        <v>3313</v>
      </c>
      <c r="K49" s="52">
        <v>6054</v>
      </c>
      <c r="L49" s="52">
        <v>5191</v>
      </c>
      <c r="M49" s="52">
        <v>6576</v>
      </c>
      <c r="N49" s="52">
        <v>10646</v>
      </c>
      <c r="O49" s="52">
        <v>14444</v>
      </c>
      <c r="P49" s="52">
        <v>21036</v>
      </c>
      <c r="Q49" s="52">
        <v>33857</v>
      </c>
      <c r="R49" s="52">
        <v>34433</v>
      </c>
      <c r="S49" s="52">
        <v>35192</v>
      </c>
      <c r="T49" s="52">
        <v>1379</v>
      </c>
      <c r="U49" s="52">
        <v>22434</v>
      </c>
      <c r="V49" s="52">
        <v>23668</v>
      </c>
      <c r="W49" s="52">
        <v>25806</v>
      </c>
      <c r="X49" s="52">
        <v>45</v>
      </c>
      <c r="Y49" s="52">
        <v>1745</v>
      </c>
      <c r="Z49" s="52">
        <v>11686</v>
      </c>
      <c r="AA49" s="52">
        <v>12196</v>
      </c>
      <c r="AC49" s="52">
        <v>1794</v>
      </c>
      <c r="AD49" s="52">
        <f t="shared" si="82"/>
        <v>1765</v>
      </c>
      <c r="AE49" s="52">
        <f t="shared" si="83"/>
        <v>601</v>
      </c>
      <c r="AF49" s="52">
        <f t="shared" si="84"/>
        <v>1851</v>
      </c>
      <c r="AG49" s="52">
        <v>177</v>
      </c>
      <c r="AH49" s="52">
        <f t="shared" si="85"/>
        <v>1065</v>
      </c>
      <c r="AI49" s="52">
        <f t="shared" si="86"/>
        <v>2071</v>
      </c>
      <c r="AJ49" s="52">
        <f t="shared" si="87"/>
        <v>2741</v>
      </c>
      <c r="AK49" s="52">
        <v>5191</v>
      </c>
      <c r="AL49" s="52">
        <f t="shared" si="88"/>
        <v>1385</v>
      </c>
      <c r="AM49" s="52">
        <f t="shared" si="89"/>
        <v>4070</v>
      </c>
      <c r="AN49" s="52">
        <f t="shared" si="90"/>
        <v>3798</v>
      </c>
      <c r="AO49" s="52">
        <v>21036</v>
      </c>
      <c r="AP49" s="52">
        <f t="shared" si="91"/>
        <v>12821</v>
      </c>
      <c r="AQ49" s="52">
        <f t="shared" si="92"/>
        <v>576</v>
      </c>
      <c r="AR49" s="52">
        <f t="shared" si="93"/>
        <v>759</v>
      </c>
      <c r="AS49" s="52">
        <f t="shared" si="94"/>
        <v>1379</v>
      </c>
      <c r="AT49" s="52">
        <f t="shared" si="95"/>
        <v>21055</v>
      </c>
      <c r="AU49" s="52">
        <f t="shared" si="96"/>
        <v>1234</v>
      </c>
      <c r="AV49" s="52">
        <f t="shared" si="97"/>
        <v>2138</v>
      </c>
      <c r="AW49" s="52">
        <f t="shared" si="98"/>
        <v>45</v>
      </c>
      <c r="AX49" s="52">
        <f t="shared" si="99"/>
        <v>1700</v>
      </c>
      <c r="AY49" s="52">
        <f t="shared" si="100"/>
        <v>9941</v>
      </c>
      <c r="AZ49" s="52">
        <f t="shared" si="101"/>
        <v>510</v>
      </c>
    </row>
    <row r="50" spans="2:65" ht="12" customHeight="1" x14ac:dyDescent="0.2">
      <c r="B50" s="51"/>
      <c r="C50" s="67" t="s">
        <v>161</v>
      </c>
      <c r="D50" s="52"/>
      <c r="E50" s="52"/>
      <c r="F50" s="52">
        <v>-32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0</v>
      </c>
      <c r="V50" s="52">
        <v>0</v>
      </c>
      <c r="W50" s="52">
        <v>0</v>
      </c>
      <c r="X50" s="52">
        <v>0</v>
      </c>
      <c r="Y50" s="52">
        <v>0</v>
      </c>
      <c r="Z50" s="52">
        <v>0</v>
      </c>
      <c r="AA50" s="52">
        <v>0</v>
      </c>
      <c r="AC50" s="52"/>
      <c r="AD50" s="52">
        <f t="shared" si="82"/>
        <v>0</v>
      </c>
      <c r="AE50" s="52">
        <f t="shared" si="83"/>
        <v>-32</v>
      </c>
      <c r="AF50" s="52">
        <f t="shared" si="84"/>
        <v>32</v>
      </c>
      <c r="AG50" s="52">
        <v>0</v>
      </c>
      <c r="AH50" s="52">
        <f t="shared" si="85"/>
        <v>0</v>
      </c>
      <c r="AI50" s="52">
        <f t="shared" si="86"/>
        <v>0</v>
      </c>
      <c r="AJ50" s="52">
        <f t="shared" si="87"/>
        <v>0</v>
      </c>
      <c r="AK50" s="52">
        <v>0</v>
      </c>
      <c r="AL50" s="52">
        <f t="shared" si="88"/>
        <v>0</v>
      </c>
      <c r="AM50" s="52">
        <f t="shared" si="89"/>
        <v>0</v>
      </c>
      <c r="AN50" s="52">
        <f t="shared" si="90"/>
        <v>0</v>
      </c>
      <c r="AO50" s="52">
        <v>0</v>
      </c>
      <c r="AP50" s="52">
        <f t="shared" si="91"/>
        <v>0</v>
      </c>
      <c r="AQ50" s="52">
        <f t="shared" si="92"/>
        <v>0</v>
      </c>
      <c r="AR50" s="52">
        <f t="shared" si="93"/>
        <v>0</v>
      </c>
      <c r="AS50" s="52">
        <f t="shared" si="94"/>
        <v>0</v>
      </c>
      <c r="AT50" s="52">
        <f t="shared" si="95"/>
        <v>0</v>
      </c>
      <c r="AU50" s="52">
        <f t="shared" si="96"/>
        <v>0</v>
      </c>
      <c r="AV50" s="52">
        <f t="shared" si="97"/>
        <v>0</v>
      </c>
      <c r="AW50" s="52">
        <f t="shared" si="98"/>
        <v>0</v>
      </c>
      <c r="AX50" s="52">
        <f t="shared" si="99"/>
        <v>0</v>
      </c>
      <c r="AY50" s="52">
        <f t="shared" si="100"/>
        <v>0</v>
      </c>
      <c r="AZ50" s="52">
        <f t="shared" si="101"/>
        <v>0</v>
      </c>
    </row>
    <row r="51" spans="2:65" ht="12" customHeight="1" x14ac:dyDescent="0.2">
      <c r="B51" s="51"/>
      <c r="C51" s="67" t="s">
        <v>162</v>
      </c>
      <c r="D51" s="52"/>
      <c r="E51" s="52">
        <v>-13</v>
      </c>
      <c r="F51" s="52"/>
      <c r="G51" s="52">
        <v>0</v>
      </c>
      <c r="H51" s="52"/>
      <c r="I51" s="52">
        <v>0</v>
      </c>
      <c r="J51" s="52"/>
      <c r="K51" s="52">
        <v>0</v>
      </c>
      <c r="L51" s="52"/>
      <c r="M51" s="52">
        <v>0</v>
      </c>
      <c r="N51" s="52"/>
      <c r="O51" s="52">
        <v>0</v>
      </c>
      <c r="P51" s="52"/>
      <c r="Q51" s="52">
        <v>0</v>
      </c>
      <c r="R51" s="52"/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C51" s="52"/>
      <c r="AD51" s="52">
        <f t="shared" si="82"/>
        <v>-13</v>
      </c>
      <c r="AE51" s="52">
        <f t="shared" si="83"/>
        <v>13</v>
      </c>
      <c r="AF51" s="52">
        <f t="shared" si="84"/>
        <v>0</v>
      </c>
      <c r="AG51" s="52"/>
      <c r="AH51" s="52">
        <f t="shared" si="85"/>
        <v>0</v>
      </c>
      <c r="AI51" s="52">
        <f t="shared" si="86"/>
        <v>0</v>
      </c>
      <c r="AJ51" s="52">
        <f t="shared" si="87"/>
        <v>0</v>
      </c>
      <c r="AK51" s="52"/>
      <c r="AL51" s="52">
        <f t="shared" si="88"/>
        <v>0</v>
      </c>
      <c r="AM51" s="52">
        <f t="shared" si="89"/>
        <v>0</v>
      </c>
      <c r="AN51" s="52">
        <f t="shared" si="90"/>
        <v>0</v>
      </c>
      <c r="AO51" s="52"/>
      <c r="AP51" s="52">
        <f t="shared" si="91"/>
        <v>0</v>
      </c>
      <c r="AQ51" s="52">
        <f t="shared" si="92"/>
        <v>0</v>
      </c>
      <c r="AR51" s="52">
        <f t="shared" si="93"/>
        <v>0</v>
      </c>
      <c r="AS51" s="52">
        <f t="shared" si="94"/>
        <v>0</v>
      </c>
      <c r="AT51" s="52">
        <f t="shared" si="95"/>
        <v>0</v>
      </c>
      <c r="AU51" s="52">
        <f t="shared" si="96"/>
        <v>0</v>
      </c>
      <c r="AV51" s="52">
        <f t="shared" si="97"/>
        <v>0</v>
      </c>
      <c r="AW51" s="52">
        <f t="shared" si="98"/>
        <v>0</v>
      </c>
      <c r="AX51" s="52">
        <f t="shared" si="99"/>
        <v>0</v>
      </c>
      <c r="AY51" s="52">
        <f t="shared" si="100"/>
        <v>0</v>
      </c>
      <c r="AZ51" s="52">
        <f t="shared" si="101"/>
        <v>0</v>
      </c>
    </row>
    <row r="52" spans="2:65" s="47" customFormat="1" ht="12" customHeight="1" x14ac:dyDescent="0.2">
      <c r="B52" s="51"/>
      <c r="C52" s="67" t="s">
        <v>163</v>
      </c>
      <c r="D52" s="52"/>
      <c r="E52" s="52">
        <v>0</v>
      </c>
      <c r="F52" s="52"/>
      <c r="G52" s="52">
        <v>0</v>
      </c>
      <c r="H52" s="52"/>
      <c r="I52" s="52">
        <v>0</v>
      </c>
      <c r="J52" s="52"/>
      <c r="K52" s="52">
        <v>0</v>
      </c>
      <c r="L52" s="52"/>
      <c r="M52" s="52">
        <v>0</v>
      </c>
      <c r="N52" s="52"/>
      <c r="O52" s="52">
        <v>0</v>
      </c>
      <c r="P52" s="52"/>
      <c r="Q52" s="52">
        <v>0</v>
      </c>
      <c r="R52" s="52"/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C52" s="52"/>
      <c r="AD52" s="52">
        <f t="shared" si="82"/>
        <v>0</v>
      </c>
      <c r="AE52" s="52">
        <f t="shared" si="83"/>
        <v>0</v>
      </c>
      <c r="AF52" s="52">
        <f t="shared" si="84"/>
        <v>0</v>
      </c>
      <c r="AG52" s="52"/>
      <c r="AH52" s="52">
        <f t="shared" si="85"/>
        <v>0</v>
      </c>
      <c r="AI52" s="52">
        <f t="shared" si="86"/>
        <v>0</v>
      </c>
      <c r="AJ52" s="52">
        <f t="shared" si="87"/>
        <v>0</v>
      </c>
      <c r="AK52" s="52"/>
      <c r="AL52" s="52">
        <f t="shared" si="88"/>
        <v>0</v>
      </c>
      <c r="AM52" s="52">
        <f t="shared" si="89"/>
        <v>0</v>
      </c>
      <c r="AN52" s="52">
        <f t="shared" si="90"/>
        <v>0</v>
      </c>
      <c r="AO52" s="52"/>
      <c r="AP52" s="52">
        <f t="shared" si="91"/>
        <v>0</v>
      </c>
      <c r="AQ52" s="52">
        <f t="shared" si="92"/>
        <v>0</v>
      </c>
      <c r="AR52" s="52">
        <f t="shared" si="93"/>
        <v>0</v>
      </c>
      <c r="AS52" s="52">
        <f t="shared" si="94"/>
        <v>0</v>
      </c>
      <c r="AT52" s="52">
        <f t="shared" si="95"/>
        <v>0</v>
      </c>
      <c r="AU52" s="52">
        <f t="shared" si="96"/>
        <v>0</v>
      </c>
      <c r="AV52" s="52">
        <f t="shared" si="97"/>
        <v>0</v>
      </c>
      <c r="AW52" s="52">
        <f t="shared" si="98"/>
        <v>0</v>
      </c>
      <c r="AX52" s="52">
        <f t="shared" si="99"/>
        <v>0</v>
      </c>
      <c r="AY52" s="52">
        <f t="shared" si="100"/>
        <v>0</v>
      </c>
      <c r="AZ52" s="52">
        <f t="shared" si="101"/>
        <v>0</v>
      </c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</row>
    <row r="53" spans="2:65" s="47" customFormat="1" ht="12" customHeight="1" x14ac:dyDescent="0.2">
      <c r="B53" s="51"/>
      <c r="C53" s="67" t="s">
        <v>164</v>
      </c>
      <c r="D53" s="52"/>
      <c r="E53" s="52">
        <v>0</v>
      </c>
      <c r="F53" s="52"/>
      <c r="G53" s="52">
        <v>0</v>
      </c>
      <c r="H53" s="52"/>
      <c r="I53" s="52">
        <v>0</v>
      </c>
      <c r="J53" s="52"/>
      <c r="K53" s="52">
        <v>0</v>
      </c>
      <c r="L53" s="52"/>
      <c r="M53" s="52">
        <v>0</v>
      </c>
      <c r="N53" s="52"/>
      <c r="O53" s="52">
        <v>0</v>
      </c>
      <c r="P53" s="52"/>
      <c r="Q53" s="52">
        <v>0</v>
      </c>
      <c r="R53" s="52"/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C53" s="52"/>
      <c r="AD53" s="52">
        <f t="shared" si="82"/>
        <v>0</v>
      </c>
      <c r="AE53" s="52">
        <f t="shared" si="83"/>
        <v>0</v>
      </c>
      <c r="AF53" s="52">
        <f t="shared" si="84"/>
        <v>0</v>
      </c>
      <c r="AG53" s="52"/>
      <c r="AH53" s="52">
        <f t="shared" si="85"/>
        <v>0</v>
      </c>
      <c r="AI53" s="52">
        <f t="shared" si="86"/>
        <v>0</v>
      </c>
      <c r="AJ53" s="52">
        <f t="shared" si="87"/>
        <v>0</v>
      </c>
      <c r="AK53" s="52"/>
      <c r="AL53" s="52">
        <f t="shared" si="88"/>
        <v>0</v>
      </c>
      <c r="AM53" s="52">
        <f t="shared" si="89"/>
        <v>0</v>
      </c>
      <c r="AN53" s="52">
        <f t="shared" si="90"/>
        <v>0</v>
      </c>
      <c r="AO53" s="52"/>
      <c r="AP53" s="52">
        <f t="shared" si="91"/>
        <v>0</v>
      </c>
      <c r="AQ53" s="52">
        <f t="shared" si="92"/>
        <v>0</v>
      </c>
      <c r="AR53" s="52">
        <f t="shared" si="93"/>
        <v>0</v>
      </c>
      <c r="AS53" s="52">
        <f t="shared" si="94"/>
        <v>0</v>
      </c>
      <c r="AT53" s="52">
        <f t="shared" si="95"/>
        <v>0</v>
      </c>
      <c r="AU53" s="52">
        <f t="shared" si="96"/>
        <v>0</v>
      </c>
      <c r="AV53" s="52">
        <f t="shared" si="97"/>
        <v>0</v>
      </c>
      <c r="AW53" s="52">
        <f t="shared" si="98"/>
        <v>0</v>
      </c>
      <c r="AX53" s="52">
        <f t="shared" si="99"/>
        <v>0</v>
      </c>
      <c r="AY53" s="52">
        <f t="shared" si="100"/>
        <v>0</v>
      </c>
      <c r="AZ53" s="52">
        <f t="shared" si="101"/>
        <v>0</v>
      </c>
      <c r="BA53" s="46"/>
      <c r="BB53" s="46"/>
      <c r="BC53" s="46"/>
      <c r="BD53" s="46"/>
      <c r="BE53" s="46"/>
      <c r="BF53" s="46"/>
      <c r="BG53" s="46"/>
      <c r="BH53" s="46"/>
      <c r="BJ53" s="46"/>
      <c r="BK53" s="46"/>
      <c r="BL53" s="46"/>
    </row>
    <row r="54" spans="2:65" s="47" customFormat="1" ht="12" customHeight="1" x14ac:dyDescent="0.2">
      <c r="B54" s="51"/>
      <c r="C54" s="67" t="s">
        <v>165</v>
      </c>
      <c r="D54" s="52">
        <v>0</v>
      </c>
      <c r="E54" s="52">
        <v>0</v>
      </c>
      <c r="F54" s="52">
        <v>0</v>
      </c>
      <c r="G54" s="52">
        <v>0</v>
      </c>
      <c r="H54" s="52"/>
      <c r="I54" s="52">
        <v>0</v>
      </c>
      <c r="J54" s="52"/>
      <c r="K54" s="52">
        <v>0</v>
      </c>
      <c r="L54" s="52"/>
      <c r="M54" s="52">
        <v>0</v>
      </c>
      <c r="N54" s="52"/>
      <c r="O54" s="52">
        <v>0</v>
      </c>
      <c r="P54" s="52"/>
      <c r="Q54" s="52">
        <v>0</v>
      </c>
      <c r="R54" s="52"/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C54" s="52">
        <v>0</v>
      </c>
      <c r="AD54" s="52">
        <f t="shared" si="82"/>
        <v>0</v>
      </c>
      <c r="AE54" s="52">
        <f t="shared" si="83"/>
        <v>0</v>
      </c>
      <c r="AF54" s="52">
        <f t="shared" si="84"/>
        <v>0</v>
      </c>
      <c r="AG54" s="52"/>
      <c r="AH54" s="52">
        <f t="shared" si="85"/>
        <v>0</v>
      </c>
      <c r="AI54" s="52">
        <f t="shared" si="86"/>
        <v>0</v>
      </c>
      <c r="AJ54" s="52">
        <f t="shared" si="87"/>
        <v>0</v>
      </c>
      <c r="AK54" s="52"/>
      <c r="AL54" s="52">
        <f t="shared" si="88"/>
        <v>0</v>
      </c>
      <c r="AM54" s="52">
        <f t="shared" si="89"/>
        <v>0</v>
      </c>
      <c r="AN54" s="52">
        <f t="shared" si="90"/>
        <v>0</v>
      </c>
      <c r="AO54" s="52"/>
      <c r="AP54" s="52">
        <f t="shared" si="91"/>
        <v>0</v>
      </c>
      <c r="AQ54" s="52">
        <f t="shared" si="92"/>
        <v>0</v>
      </c>
      <c r="AR54" s="52">
        <f t="shared" si="93"/>
        <v>0</v>
      </c>
      <c r="AS54" s="52">
        <f t="shared" si="94"/>
        <v>0</v>
      </c>
      <c r="AT54" s="52">
        <f t="shared" si="95"/>
        <v>0</v>
      </c>
      <c r="AU54" s="52">
        <f t="shared" si="96"/>
        <v>0</v>
      </c>
      <c r="AV54" s="52">
        <f t="shared" si="97"/>
        <v>0</v>
      </c>
      <c r="AW54" s="52">
        <f t="shared" si="98"/>
        <v>0</v>
      </c>
      <c r="AX54" s="52">
        <f t="shared" si="99"/>
        <v>0</v>
      </c>
      <c r="AY54" s="52">
        <f t="shared" si="100"/>
        <v>0</v>
      </c>
      <c r="AZ54" s="52">
        <f t="shared" si="101"/>
        <v>0</v>
      </c>
      <c r="BA54" s="46"/>
      <c r="BC54" s="46"/>
      <c r="BD54" s="46"/>
      <c r="BE54" s="46"/>
      <c r="BF54" s="46"/>
      <c r="BG54" s="46"/>
      <c r="BH54" s="46"/>
    </row>
    <row r="55" spans="2:65" s="47" customFormat="1" ht="12" customHeight="1" x14ac:dyDescent="0.2">
      <c r="B55" s="51"/>
      <c r="C55" s="67" t="s">
        <v>166</v>
      </c>
      <c r="D55" s="52">
        <v>165</v>
      </c>
      <c r="E55" s="52">
        <v>216</v>
      </c>
      <c r="F55" s="52">
        <v>281</v>
      </c>
      <c r="G55" s="52">
        <v>281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C55" s="52">
        <v>165</v>
      </c>
      <c r="AD55" s="52">
        <f t="shared" si="82"/>
        <v>51</v>
      </c>
      <c r="AE55" s="52">
        <f t="shared" si="83"/>
        <v>65</v>
      </c>
      <c r="AF55" s="52">
        <f t="shared" si="84"/>
        <v>0</v>
      </c>
      <c r="AG55" s="52"/>
      <c r="AH55" s="52">
        <f t="shared" si="85"/>
        <v>0</v>
      </c>
      <c r="AI55" s="52">
        <f t="shared" si="86"/>
        <v>0</v>
      </c>
      <c r="AJ55" s="52">
        <f t="shared" si="87"/>
        <v>0</v>
      </c>
      <c r="AK55" s="52"/>
      <c r="AL55" s="52">
        <f t="shared" si="88"/>
        <v>0</v>
      </c>
      <c r="AM55" s="52">
        <f t="shared" si="89"/>
        <v>0</v>
      </c>
      <c r="AN55" s="52">
        <f t="shared" si="90"/>
        <v>0</v>
      </c>
      <c r="AO55" s="52"/>
      <c r="AP55" s="52">
        <f t="shared" si="91"/>
        <v>0</v>
      </c>
      <c r="AQ55" s="52">
        <f t="shared" si="92"/>
        <v>0</v>
      </c>
      <c r="AR55" s="52">
        <f t="shared" si="93"/>
        <v>0</v>
      </c>
      <c r="AS55" s="52">
        <f t="shared" si="94"/>
        <v>0</v>
      </c>
      <c r="AT55" s="52">
        <f t="shared" si="95"/>
        <v>0</v>
      </c>
      <c r="AU55" s="52">
        <f t="shared" si="96"/>
        <v>0</v>
      </c>
      <c r="AV55" s="52">
        <f t="shared" si="97"/>
        <v>0</v>
      </c>
      <c r="AW55" s="52">
        <f t="shared" si="98"/>
        <v>0</v>
      </c>
      <c r="AX55" s="52">
        <f t="shared" si="99"/>
        <v>0</v>
      </c>
      <c r="AY55" s="52">
        <f t="shared" si="100"/>
        <v>0</v>
      </c>
      <c r="AZ55" s="52">
        <f t="shared" si="101"/>
        <v>0</v>
      </c>
      <c r="BA55" s="46"/>
      <c r="BC55" s="46"/>
      <c r="BD55" s="46"/>
      <c r="BE55" s="46"/>
      <c r="BF55" s="46"/>
      <c r="BG55" s="46"/>
      <c r="BH55" s="46"/>
    </row>
    <row r="56" spans="2:65" s="47" customFormat="1" ht="12" customHeight="1" x14ac:dyDescent="0.2">
      <c r="B56" s="51"/>
      <c r="C56" s="67" t="s">
        <v>167</v>
      </c>
      <c r="D56" s="52">
        <v>-4374</v>
      </c>
      <c r="E56" s="52">
        <v>-4374</v>
      </c>
      <c r="F56" s="52">
        <v>-8353</v>
      </c>
      <c r="G56" s="52">
        <v>-8353</v>
      </c>
      <c r="H56" s="52"/>
      <c r="I56" s="52">
        <v>0</v>
      </c>
      <c r="J56" s="52"/>
      <c r="K56" s="52">
        <v>0</v>
      </c>
      <c r="L56" s="52"/>
      <c r="M56" s="52">
        <v>0</v>
      </c>
      <c r="N56" s="52"/>
      <c r="O56" s="52">
        <v>-2705</v>
      </c>
      <c r="P56" s="52"/>
      <c r="Q56" s="52">
        <v>0</v>
      </c>
      <c r="R56" s="52">
        <v>-7127</v>
      </c>
      <c r="S56" s="52">
        <v>-7127</v>
      </c>
      <c r="T56" s="52">
        <v>-11036</v>
      </c>
      <c r="U56" s="52">
        <v>-11036</v>
      </c>
      <c r="V56" s="52">
        <v>-10859</v>
      </c>
      <c r="W56" s="52">
        <v>-10860</v>
      </c>
      <c r="X56" s="52">
        <v>0</v>
      </c>
      <c r="Y56" s="52">
        <v>0</v>
      </c>
      <c r="Z56" s="52">
        <v>50</v>
      </c>
      <c r="AA56" s="52">
        <v>0</v>
      </c>
      <c r="AC56" s="52">
        <v>-4374</v>
      </c>
      <c r="AD56" s="52">
        <f t="shared" si="82"/>
        <v>0</v>
      </c>
      <c r="AE56" s="52">
        <f t="shared" si="83"/>
        <v>-3979</v>
      </c>
      <c r="AF56" s="52">
        <f t="shared" si="84"/>
        <v>0</v>
      </c>
      <c r="AG56" s="52"/>
      <c r="AH56" s="52">
        <f t="shared" si="85"/>
        <v>0</v>
      </c>
      <c r="AI56" s="52">
        <f t="shared" si="86"/>
        <v>0</v>
      </c>
      <c r="AJ56" s="52">
        <f t="shared" si="87"/>
        <v>0</v>
      </c>
      <c r="AK56" s="52"/>
      <c r="AL56" s="52">
        <f t="shared" si="88"/>
        <v>0</v>
      </c>
      <c r="AM56" s="52">
        <f t="shared" si="89"/>
        <v>0</v>
      </c>
      <c r="AN56" s="52">
        <f t="shared" si="90"/>
        <v>-2705</v>
      </c>
      <c r="AO56" s="52"/>
      <c r="AP56" s="52">
        <f t="shared" si="91"/>
        <v>0</v>
      </c>
      <c r="AQ56" s="52">
        <f t="shared" si="92"/>
        <v>-7127</v>
      </c>
      <c r="AR56" s="52">
        <f t="shared" si="93"/>
        <v>0</v>
      </c>
      <c r="AS56" s="52">
        <f t="shared" si="94"/>
        <v>-11036</v>
      </c>
      <c r="AT56" s="52">
        <f t="shared" si="95"/>
        <v>0</v>
      </c>
      <c r="AU56" s="52">
        <f t="shared" si="96"/>
        <v>177</v>
      </c>
      <c r="AV56" s="52">
        <f t="shared" si="97"/>
        <v>-1</v>
      </c>
      <c r="AW56" s="52">
        <f t="shared" si="98"/>
        <v>0</v>
      </c>
      <c r="AX56" s="52">
        <f t="shared" si="99"/>
        <v>0</v>
      </c>
      <c r="AY56" s="52">
        <f t="shared" si="100"/>
        <v>50</v>
      </c>
      <c r="AZ56" s="52">
        <f t="shared" si="101"/>
        <v>-50</v>
      </c>
      <c r="BA56" s="46"/>
      <c r="BC56" s="46"/>
      <c r="BD56" s="46"/>
      <c r="BE56" s="46"/>
      <c r="BF56" s="46"/>
      <c r="BG56" s="46"/>
      <c r="BH56" s="46"/>
    </row>
    <row r="57" spans="2:65" s="47" customFormat="1" ht="12" customHeight="1" x14ac:dyDescent="0.2">
      <c r="B57" s="51"/>
      <c r="C57" s="67" t="s">
        <v>168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1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380</v>
      </c>
      <c r="V57" s="52">
        <v>380</v>
      </c>
      <c r="W57" s="52">
        <v>379</v>
      </c>
      <c r="X57" s="52">
        <v>0</v>
      </c>
      <c r="Y57" s="52">
        <v>0</v>
      </c>
      <c r="Z57" s="52">
        <v>0</v>
      </c>
      <c r="AA57" s="52">
        <v>0</v>
      </c>
      <c r="AC57" s="52"/>
      <c r="AD57" s="52">
        <f t="shared" si="82"/>
        <v>0</v>
      </c>
      <c r="AE57" s="52">
        <f t="shared" si="83"/>
        <v>0</v>
      </c>
      <c r="AF57" s="52">
        <f t="shared" si="84"/>
        <v>0</v>
      </c>
      <c r="AG57" s="52"/>
      <c r="AH57" s="52">
        <f t="shared" si="85"/>
        <v>0</v>
      </c>
      <c r="AI57" s="52">
        <f t="shared" si="86"/>
        <v>0</v>
      </c>
      <c r="AJ57" s="52">
        <f t="shared" si="87"/>
        <v>0</v>
      </c>
      <c r="AK57" s="52"/>
      <c r="AL57" s="52">
        <f t="shared" si="88"/>
        <v>0</v>
      </c>
      <c r="AM57" s="52">
        <f t="shared" si="89"/>
        <v>0</v>
      </c>
      <c r="AN57" s="52">
        <f t="shared" si="90"/>
        <v>1</v>
      </c>
      <c r="AO57" s="52">
        <v>0</v>
      </c>
      <c r="AP57" s="52">
        <f t="shared" si="91"/>
        <v>0</v>
      </c>
      <c r="AQ57" s="52">
        <f t="shared" si="92"/>
        <v>0</v>
      </c>
      <c r="AR57" s="52">
        <f t="shared" si="93"/>
        <v>0</v>
      </c>
      <c r="AS57" s="52">
        <f t="shared" si="94"/>
        <v>0</v>
      </c>
      <c r="AT57" s="52">
        <f t="shared" si="95"/>
        <v>380</v>
      </c>
      <c r="AU57" s="52">
        <f t="shared" si="96"/>
        <v>0</v>
      </c>
      <c r="AV57" s="52">
        <f t="shared" si="97"/>
        <v>-1</v>
      </c>
      <c r="AW57" s="52">
        <f t="shared" si="98"/>
        <v>0</v>
      </c>
      <c r="AX57" s="52">
        <f t="shared" si="99"/>
        <v>0</v>
      </c>
      <c r="AY57" s="52">
        <f t="shared" si="100"/>
        <v>0</v>
      </c>
      <c r="AZ57" s="52">
        <f t="shared" si="101"/>
        <v>0</v>
      </c>
      <c r="BA57" s="46"/>
      <c r="BD57" s="46"/>
      <c r="BE57" s="46"/>
      <c r="BF57" s="46"/>
      <c r="BG57" s="46"/>
      <c r="BH57" s="46"/>
    </row>
    <row r="58" spans="2:65" s="47" customFormat="1" ht="12" customHeight="1" x14ac:dyDescent="0.2">
      <c r="B58" s="51"/>
      <c r="C58" s="67" t="s">
        <v>192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C58" s="52"/>
      <c r="AD58" s="52">
        <f t="shared" si="82"/>
        <v>0</v>
      </c>
      <c r="AE58" s="52">
        <f t="shared" si="83"/>
        <v>0</v>
      </c>
      <c r="AF58" s="52">
        <f t="shared" si="84"/>
        <v>0</v>
      </c>
      <c r="AG58" s="52"/>
      <c r="AH58" s="52">
        <f t="shared" si="85"/>
        <v>0</v>
      </c>
      <c r="AI58" s="52">
        <f t="shared" si="86"/>
        <v>0</v>
      </c>
      <c r="AJ58" s="52">
        <f t="shared" si="87"/>
        <v>0</v>
      </c>
      <c r="AK58" s="52"/>
      <c r="AL58" s="52">
        <f t="shared" si="88"/>
        <v>0</v>
      </c>
      <c r="AM58" s="52">
        <f t="shared" si="89"/>
        <v>0</v>
      </c>
      <c r="AN58" s="52">
        <f t="shared" si="90"/>
        <v>0</v>
      </c>
      <c r="AO58" s="52"/>
      <c r="AP58" s="52">
        <f t="shared" si="91"/>
        <v>0</v>
      </c>
      <c r="AQ58" s="52">
        <f t="shared" si="92"/>
        <v>0</v>
      </c>
      <c r="AR58" s="52">
        <f t="shared" si="93"/>
        <v>0</v>
      </c>
      <c r="AS58" s="52">
        <f t="shared" si="94"/>
        <v>0</v>
      </c>
      <c r="AT58" s="52">
        <f t="shared" si="95"/>
        <v>0</v>
      </c>
      <c r="AU58" s="52">
        <f t="shared" si="96"/>
        <v>0</v>
      </c>
      <c r="AV58" s="52">
        <f t="shared" si="97"/>
        <v>0</v>
      </c>
      <c r="AW58" s="52">
        <f t="shared" si="98"/>
        <v>0</v>
      </c>
      <c r="AX58" s="52">
        <f t="shared" si="99"/>
        <v>0</v>
      </c>
      <c r="AY58" s="52">
        <f t="shared" si="100"/>
        <v>0</v>
      </c>
      <c r="AZ58" s="52">
        <f t="shared" si="101"/>
        <v>0</v>
      </c>
      <c r="BA58" s="46"/>
      <c r="BD58" s="46"/>
      <c r="BF58" s="46"/>
      <c r="BG58" s="46"/>
      <c r="BH58" s="46"/>
    </row>
    <row r="59" spans="2:65" s="47" customFormat="1" ht="12" customHeight="1" x14ac:dyDescent="0.2">
      <c r="B59" s="51"/>
      <c r="C59" s="67" t="s">
        <v>169</v>
      </c>
      <c r="D59" s="52"/>
      <c r="E59" s="52">
        <v>-120</v>
      </c>
      <c r="F59" s="52">
        <v>-40</v>
      </c>
      <c r="G59" s="52">
        <v>-50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-2000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C59" s="52"/>
      <c r="AD59" s="52">
        <f t="shared" si="82"/>
        <v>-120</v>
      </c>
      <c r="AE59" s="52">
        <f t="shared" si="83"/>
        <v>80</v>
      </c>
      <c r="AF59" s="52">
        <f t="shared" si="84"/>
        <v>-10</v>
      </c>
      <c r="AG59" s="52"/>
      <c r="AH59" s="52">
        <f t="shared" si="85"/>
        <v>0</v>
      </c>
      <c r="AI59" s="52">
        <f t="shared" si="86"/>
        <v>0</v>
      </c>
      <c r="AJ59" s="52">
        <f t="shared" si="87"/>
        <v>0</v>
      </c>
      <c r="AK59" s="52"/>
      <c r="AL59" s="52">
        <f t="shared" si="88"/>
        <v>0</v>
      </c>
      <c r="AM59" s="52">
        <f t="shared" si="89"/>
        <v>0</v>
      </c>
      <c r="AN59" s="52">
        <f t="shared" si="90"/>
        <v>0</v>
      </c>
      <c r="AO59" s="52"/>
      <c r="AP59" s="52">
        <f t="shared" si="91"/>
        <v>0</v>
      </c>
      <c r="AQ59" s="52">
        <f t="shared" si="92"/>
        <v>0</v>
      </c>
      <c r="AR59" s="52">
        <f t="shared" si="93"/>
        <v>-2000</v>
      </c>
      <c r="AS59" s="52">
        <f t="shared" si="94"/>
        <v>0</v>
      </c>
      <c r="AT59" s="52">
        <f t="shared" si="95"/>
        <v>0</v>
      </c>
      <c r="AU59" s="52">
        <f t="shared" si="96"/>
        <v>0</v>
      </c>
      <c r="AV59" s="52">
        <f t="shared" si="97"/>
        <v>0</v>
      </c>
      <c r="AW59" s="52">
        <f t="shared" si="98"/>
        <v>0</v>
      </c>
      <c r="AX59" s="52">
        <f t="shared" si="99"/>
        <v>0</v>
      </c>
      <c r="AY59" s="52">
        <f t="shared" si="100"/>
        <v>0</v>
      </c>
      <c r="AZ59" s="52">
        <f t="shared" si="101"/>
        <v>0</v>
      </c>
      <c r="BA59" s="46"/>
      <c r="BG59" s="46"/>
      <c r="BH59" s="46"/>
    </row>
    <row r="60" spans="2:65" s="47" customFormat="1" ht="12" customHeight="1" x14ac:dyDescent="0.2">
      <c r="B60" s="51"/>
      <c r="C60" s="67" t="s">
        <v>170</v>
      </c>
      <c r="D60" s="52"/>
      <c r="E60" s="52"/>
      <c r="F60" s="52">
        <v>0</v>
      </c>
      <c r="G60" s="52">
        <v>0</v>
      </c>
      <c r="H60" s="52"/>
      <c r="I60" s="52">
        <v>0</v>
      </c>
      <c r="J60" s="52">
        <v>50</v>
      </c>
      <c r="K60" s="52">
        <v>50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2000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C60" s="52"/>
      <c r="AD60" s="52">
        <f t="shared" si="82"/>
        <v>0</v>
      </c>
      <c r="AE60" s="52">
        <f t="shared" si="83"/>
        <v>0</v>
      </c>
      <c r="AF60" s="52">
        <f t="shared" si="84"/>
        <v>0</v>
      </c>
      <c r="AG60" s="52"/>
      <c r="AH60" s="52">
        <f t="shared" si="85"/>
        <v>0</v>
      </c>
      <c r="AI60" s="52">
        <f t="shared" si="86"/>
        <v>50</v>
      </c>
      <c r="AJ60" s="52">
        <f t="shared" si="87"/>
        <v>0</v>
      </c>
      <c r="AK60" s="52">
        <v>0</v>
      </c>
      <c r="AL60" s="52">
        <f t="shared" si="88"/>
        <v>0</v>
      </c>
      <c r="AM60" s="52">
        <f t="shared" si="89"/>
        <v>0</v>
      </c>
      <c r="AN60" s="52">
        <f t="shared" si="90"/>
        <v>0</v>
      </c>
      <c r="AO60" s="52">
        <v>0</v>
      </c>
      <c r="AP60" s="52">
        <f t="shared" si="91"/>
        <v>0</v>
      </c>
      <c r="AQ60" s="52">
        <f t="shared" si="92"/>
        <v>0</v>
      </c>
      <c r="AR60" s="52">
        <f t="shared" si="93"/>
        <v>2000</v>
      </c>
      <c r="AS60" s="52">
        <f t="shared" si="94"/>
        <v>0</v>
      </c>
      <c r="AT60" s="52">
        <f t="shared" si="95"/>
        <v>0</v>
      </c>
      <c r="AU60" s="52">
        <f t="shared" si="96"/>
        <v>0</v>
      </c>
      <c r="AV60" s="52">
        <f t="shared" si="97"/>
        <v>0</v>
      </c>
      <c r="AW60" s="52">
        <f t="shared" si="98"/>
        <v>0</v>
      </c>
      <c r="AX60" s="52">
        <f t="shared" si="99"/>
        <v>0</v>
      </c>
      <c r="AY60" s="52">
        <f t="shared" si="100"/>
        <v>0</v>
      </c>
      <c r="AZ60" s="52">
        <f t="shared" si="101"/>
        <v>0</v>
      </c>
      <c r="BA60" s="46"/>
      <c r="BF60" s="46"/>
      <c r="BG60" s="46"/>
      <c r="BH60" s="46"/>
    </row>
    <row r="61" spans="2:65" s="47" customFormat="1" ht="12" customHeight="1" x14ac:dyDescent="0.2">
      <c r="B61" s="51"/>
      <c r="C61" s="67" t="s">
        <v>171</v>
      </c>
      <c r="D61" s="52">
        <v>0</v>
      </c>
      <c r="E61" s="52">
        <v>71</v>
      </c>
      <c r="F61" s="52">
        <v>71</v>
      </c>
      <c r="G61" s="52">
        <v>0</v>
      </c>
      <c r="H61" s="52"/>
      <c r="I61" s="52">
        <v>0</v>
      </c>
      <c r="J61" s="52">
        <v>2</v>
      </c>
      <c r="K61" s="52">
        <v>3</v>
      </c>
      <c r="L61" s="52">
        <v>0</v>
      </c>
      <c r="M61" s="52">
        <v>0</v>
      </c>
      <c r="N61" s="52">
        <v>1</v>
      </c>
      <c r="O61" s="52">
        <v>0</v>
      </c>
      <c r="P61" s="52">
        <v>0</v>
      </c>
      <c r="Q61" s="52">
        <v>0</v>
      </c>
      <c r="R61" s="52">
        <v>0</v>
      </c>
      <c r="S61" s="52">
        <v>50</v>
      </c>
      <c r="T61" s="52">
        <v>0</v>
      </c>
      <c r="U61" s="52">
        <v>0</v>
      </c>
      <c r="V61" s="52">
        <v>0</v>
      </c>
      <c r="W61" s="52">
        <v>3</v>
      </c>
      <c r="X61" s="52">
        <v>0</v>
      </c>
      <c r="Y61" s="52">
        <v>0</v>
      </c>
      <c r="Z61" s="52">
        <v>0</v>
      </c>
      <c r="AA61" s="52">
        <v>0</v>
      </c>
      <c r="AC61" s="52">
        <v>0</v>
      </c>
      <c r="AD61" s="52">
        <f t="shared" si="82"/>
        <v>71</v>
      </c>
      <c r="AE61" s="52">
        <f t="shared" si="83"/>
        <v>0</v>
      </c>
      <c r="AF61" s="52">
        <f t="shared" si="84"/>
        <v>-71</v>
      </c>
      <c r="AG61" s="52"/>
      <c r="AH61" s="52">
        <f t="shared" si="85"/>
        <v>0</v>
      </c>
      <c r="AI61" s="52">
        <f t="shared" si="86"/>
        <v>2</v>
      </c>
      <c r="AJ61" s="52">
        <f t="shared" si="87"/>
        <v>1</v>
      </c>
      <c r="AK61" s="52">
        <v>0</v>
      </c>
      <c r="AL61" s="52">
        <f t="shared" si="88"/>
        <v>0</v>
      </c>
      <c r="AM61" s="52">
        <f t="shared" si="89"/>
        <v>1</v>
      </c>
      <c r="AN61" s="52">
        <f t="shared" si="90"/>
        <v>-1</v>
      </c>
      <c r="AO61" s="52">
        <v>0</v>
      </c>
      <c r="AP61" s="52">
        <f t="shared" si="91"/>
        <v>0</v>
      </c>
      <c r="AQ61" s="52">
        <f t="shared" si="92"/>
        <v>0</v>
      </c>
      <c r="AR61" s="52">
        <f t="shared" si="93"/>
        <v>50</v>
      </c>
      <c r="AS61" s="52">
        <f t="shared" si="94"/>
        <v>0</v>
      </c>
      <c r="AT61" s="52">
        <f t="shared" si="95"/>
        <v>0</v>
      </c>
      <c r="AU61" s="52">
        <f t="shared" si="96"/>
        <v>0</v>
      </c>
      <c r="AV61" s="52">
        <f t="shared" si="97"/>
        <v>3</v>
      </c>
      <c r="AW61" s="52">
        <f t="shared" si="98"/>
        <v>0</v>
      </c>
      <c r="AX61" s="52">
        <f t="shared" si="99"/>
        <v>0</v>
      </c>
      <c r="AY61" s="52">
        <f t="shared" si="100"/>
        <v>0</v>
      </c>
      <c r="AZ61" s="52">
        <f t="shared" si="101"/>
        <v>0</v>
      </c>
      <c r="BA61" s="46"/>
      <c r="BF61" s="46"/>
      <c r="BG61" s="46"/>
      <c r="BH61" s="46"/>
    </row>
    <row r="62" spans="2:65" s="47" customFormat="1" ht="12" customHeight="1" x14ac:dyDescent="0.2">
      <c r="B62" s="51"/>
      <c r="C62" s="67" t="s">
        <v>172</v>
      </c>
      <c r="D62" s="52">
        <v>1025</v>
      </c>
      <c r="E62" s="52">
        <v>1021</v>
      </c>
      <c r="F62" s="52">
        <v>1021</v>
      </c>
      <c r="G62" s="52">
        <v>1021</v>
      </c>
      <c r="H62" s="52"/>
      <c r="I62" s="52">
        <v>1332</v>
      </c>
      <c r="J62" s="52">
        <v>1332</v>
      </c>
      <c r="K62" s="52">
        <v>1332</v>
      </c>
      <c r="L62" s="52">
        <v>0</v>
      </c>
      <c r="M62" s="52">
        <v>0</v>
      </c>
      <c r="N62" s="52">
        <v>941</v>
      </c>
      <c r="O62" s="52">
        <v>1237</v>
      </c>
      <c r="P62" s="52">
        <v>0</v>
      </c>
      <c r="Q62" s="52">
        <v>396</v>
      </c>
      <c r="R62" s="52">
        <v>1109</v>
      </c>
      <c r="S62" s="52">
        <v>1109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C62" s="52">
        <v>1025</v>
      </c>
      <c r="AD62" s="52">
        <f t="shared" si="82"/>
        <v>-4</v>
      </c>
      <c r="AE62" s="52">
        <f t="shared" si="83"/>
        <v>0</v>
      </c>
      <c r="AF62" s="52">
        <f t="shared" si="84"/>
        <v>0</v>
      </c>
      <c r="AG62" s="52"/>
      <c r="AH62" s="52">
        <f t="shared" si="85"/>
        <v>1332</v>
      </c>
      <c r="AI62" s="52">
        <f t="shared" si="86"/>
        <v>0</v>
      </c>
      <c r="AJ62" s="52">
        <f t="shared" si="87"/>
        <v>0</v>
      </c>
      <c r="AK62" s="52">
        <v>0</v>
      </c>
      <c r="AL62" s="52">
        <f t="shared" si="88"/>
        <v>0</v>
      </c>
      <c r="AM62" s="52">
        <f t="shared" si="89"/>
        <v>941</v>
      </c>
      <c r="AN62" s="52">
        <f t="shared" si="90"/>
        <v>296</v>
      </c>
      <c r="AO62" s="52">
        <v>0</v>
      </c>
      <c r="AP62" s="52">
        <f t="shared" si="91"/>
        <v>396</v>
      </c>
      <c r="AQ62" s="52">
        <f t="shared" si="92"/>
        <v>713</v>
      </c>
      <c r="AR62" s="52">
        <f t="shared" si="93"/>
        <v>0</v>
      </c>
      <c r="AS62" s="52">
        <f t="shared" si="94"/>
        <v>0</v>
      </c>
      <c r="AT62" s="52">
        <f t="shared" si="95"/>
        <v>0</v>
      </c>
      <c r="AU62" s="52">
        <f t="shared" si="96"/>
        <v>0</v>
      </c>
      <c r="AV62" s="52">
        <f t="shared" si="97"/>
        <v>0</v>
      </c>
      <c r="AW62" s="52">
        <f t="shared" si="98"/>
        <v>0</v>
      </c>
      <c r="AX62" s="52">
        <f t="shared" si="99"/>
        <v>0</v>
      </c>
      <c r="AY62" s="52">
        <f t="shared" si="100"/>
        <v>0</v>
      </c>
      <c r="AZ62" s="52">
        <f t="shared" si="101"/>
        <v>0</v>
      </c>
      <c r="BA62" s="46"/>
      <c r="BF62" s="46"/>
      <c r="BG62" s="46"/>
      <c r="BH62" s="46"/>
    </row>
    <row r="63" spans="2:65" s="47" customFormat="1" ht="12" customHeight="1" x14ac:dyDescent="0.2">
      <c r="B63" s="51"/>
      <c r="C63" s="67" t="s">
        <v>173</v>
      </c>
      <c r="D63" s="52">
        <v>-1877</v>
      </c>
      <c r="E63" s="52">
        <v>-2454</v>
      </c>
      <c r="F63" s="52">
        <v>-1580</v>
      </c>
      <c r="G63" s="52">
        <v>-950</v>
      </c>
      <c r="H63" s="52">
        <v>17</v>
      </c>
      <c r="I63" s="52">
        <v>354</v>
      </c>
      <c r="J63" s="52">
        <v>819</v>
      </c>
      <c r="K63" s="52">
        <v>-701</v>
      </c>
      <c r="L63" s="52">
        <v>-1184</v>
      </c>
      <c r="M63" s="52">
        <v>-1257</v>
      </c>
      <c r="N63" s="52">
        <v>-5536</v>
      </c>
      <c r="O63" s="52">
        <v>298</v>
      </c>
      <c r="P63" s="52">
        <v>-958</v>
      </c>
      <c r="Q63" s="52">
        <v>-3212</v>
      </c>
      <c r="R63" s="52">
        <v>-1986</v>
      </c>
      <c r="S63" s="52">
        <v>-3776</v>
      </c>
      <c r="T63" s="52">
        <v>54</v>
      </c>
      <c r="U63" s="52">
        <v>696</v>
      </c>
      <c r="V63" s="52">
        <v>629</v>
      </c>
      <c r="W63" s="52">
        <v>618</v>
      </c>
      <c r="X63" s="52">
        <v>-21</v>
      </c>
      <c r="Y63" s="52">
        <v>-648</v>
      </c>
      <c r="Z63" s="52">
        <v>-1809</v>
      </c>
      <c r="AA63" s="52">
        <v>-1119</v>
      </c>
      <c r="AC63" s="52">
        <v>-1877</v>
      </c>
      <c r="AD63" s="52">
        <f t="shared" si="82"/>
        <v>-577</v>
      </c>
      <c r="AE63" s="52">
        <f t="shared" si="83"/>
        <v>874</v>
      </c>
      <c r="AF63" s="52">
        <f t="shared" si="84"/>
        <v>630</v>
      </c>
      <c r="AG63" s="52">
        <v>17</v>
      </c>
      <c r="AH63" s="52">
        <f t="shared" si="85"/>
        <v>337</v>
      </c>
      <c r="AI63" s="52">
        <f t="shared" si="86"/>
        <v>465</v>
      </c>
      <c r="AJ63" s="52">
        <f t="shared" si="87"/>
        <v>-1520</v>
      </c>
      <c r="AK63" s="52">
        <v>-1184</v>
      </c>
      <c r="AL63" s="52">
        <f t="shared" si="88"/>
        <v>-73</v>
      </c>
      <c r="AM63" s="52">
        <f t="shared" si="89"/>
        <v>-4279</v>
      </c>
      <c r="AN63" s="52">
        <f t="shared" si="90"/>
        <v>5834</v>
      </c>
      <c r="AO63" s="52">
        <v>-958</v>
      </c>
      <c r="AP63" s="52">
        <f t="shared" si="91"/>
        <v>-2254</v>
      </c>
      <c r="AQ63" s="52">
        <f t="shared" si="92"/>
        <v>1226</v>
      </c>
      <c r="AR63" s="52">
        <f t="shared" si="93"/>
        <v>-1790</v>
      </c>
      <c r="AS63" s="52">
        <f t="shared" si="94"/>
        <v>54</v>
      </c>
      <c r="AT63" s="52">
        <f t="shared" si="95"/>
        <v>642</v>
      </c>
      <c r="AU63" s="52">
        <f t="shared" si="96"/>
        <v>-67</v>
      </c>
      <c r="AV63" s="52">
        <f t="shared" si="97"/>
        <v>-11</v>
      </c>
      <c r="AW63" s="52">
        <f t="shared" si="98"/>
        <v>-21</v>
      </c>
      <c r="AX63" s="52">
        <f t="shared" si="99"/>
        <v>-627</v>
      </c>
      <c r="AY63" s="52">
        <f t="shared" si="100"/>
        <v>-1161</v>
      </c>
      <c r="AZ63" s="52">
        <f t="shared" si="101"/>
        <v>690</v>
      </c>
      <c r="BA63" s="46"/>
      <c r="BF63" s="46"/>
      <c r="BG63" s="46"/>
      <c r="BH63" s="46"/>
    </row>
    <row r="64" spans="2:65" ht="12" customHeight="1" x14ac:dyDescent="0.2">
      <c r="B64" s="210" t="s">
        <v>174</v>
      </c>
      <c r="C64" s="211"/>
      <c r="D64" s="68">
        <f t="shared" ref="D64:AA64" si="102">SUM(D46:D63)</f>
        <v>-14506</v>
      </c>
      <c r="E64" s="68">
        <f t="shared" si="102"/>
        <v>-22669</v>
      </c>
      <c r="F64" s="68">
        <f t="shared" si="102"/>
        <v>-34760</v>
      </c>
      <c r="G64" s="68">
        <f t="shared" si="102"/>
        <v>-45132</v>
      </c>
      <c r="H64" s="68">
        <f t="shared" si="102"/>
        <v>-13257</v>
      </c>
      <c r="I64" s="68">
        <f t="shared" si="102"/>
        <v>-20037</v>
      </c>
      <c r="J64" s="68">
        <f t="shared" si="102"/>
        <v>-29709</v>
      </c>
      <c r="K64" s="68">
        <f t="shared" si="102"/>
        <v>-52001</v>
      </c>
      <c r="L64" s="68">
        <f t="shared" si="102"/>
        <v>-7631</v>
      </c>
      <c r="M64" s="68">
        <f t="shared" si="102"/>
        <v>-19992</v>
      </c>
      <c r="N64" s="68">
        <f t="shared" si="102"/>
        <v>-38206</v>
      </c>
      <c r="O64" s="68">
        <f t="shared" si="102"/>
        <v>-59901</v>
      </c>
      <c r="P64" s="68">
        <f t="shared" si="102"/>
        <v>84</v>
      </c>
      <c r="Q64" s="68">
        <f t="shared" si="102"/>
        <v>-10641</v>
      </c>
      <c r="R64" s="68">
        <f t="shared" si="102"/>
        <v>-35192</v>
      </c>
      <c r="S64" s="68">
        <f t="shared" si="102"/>
        <v>-66469</v>
      </c>
      <c r="T64" s="68">
        <f t="shared" si="102"/>
        <v>-34631</v>
      </c>
      <c r="U64" s="68">
        <f t="shared" si="102"/>
        <v>-27535</v>
      </c>
      <c r="V64" s="68">
        <f t="shared" si="102"/>
        <v>-39145</v>
      </c>
      <c r="W64" s="68">
        <f t="shared" si="102"/>
        <v>-47066</v>
      </c>
      <c r="X64" s="68">
        <f t="shared" si="102"/>
        <v>-9772</v>
      </c>
      <c r="Y64" s="68">
        <f t="shared" si="102"/>
        <v>-17764</v>
      </c>
      <c r="Z64" s="68">
        <f t="shared" si="102"/>
        <v>-16934</v>
      </c>
      <c r="AA64" s="68">
        <f t="shared" si="102"/>
        <v>-25225</v>
      </c>
      <c r="AC64" s="68">
        <f t="shared" ref="AC64:AX64" si="103">SUM(AC46:AC63)</f>
        <v>-14506</v>
      </c>
      <c r="AD64" s="68">
        <f t="shared" si="103"/>
        <v>-8163</v>
      </c>
      <c r="AE64" s="68">
        <f t="shared" si="103"/>
        <v>-12091</v>
      </c>
      <c r="AF64" s="68">
        <f t="shared" si="103"/>
        <v>-10372</v>
      </c>
      <c r="AG64" s="68">
        <f t="shared" si="103"/>
        <v>-13257</v>
      </c>
      <c r="AH64" s="68">
        <f t="shared" si="103"/>
        <v>-6780</v>
      </c>
      <c r="AI64" s="68">
        <f t="shared" si="103"/>
        <v>-9672</v>
      </c>
      <c r="AJ64" s="68">
        <f t="shared" si="103"/>
        <v>-22292</v>
      </c>
      <c r="AK64" s="68">
        <f t="shared" si="103"/>
        <v>-7631</v>
      </c>
      <c r="AL64" s="68">
        <f t="shared" si="103"/>
        <v>-12361</v>
      </c>
      <c r="AM64" s="68">
        <f t="shared" si="103"/>
        <v>-18214</v>
      </c>
      <c r="AN64" s="68">
        <f t="shared" si="103"/>
        <v>-21695</v>
      </c>
      <c r="AO64" s="68">
        <f t="shared" si="103"/>
        <v>84</v>
      </c>
      <c r="AP64" s="68">
        <f t="shared" si="103"/>
        <v>-10725</v>
      </c>
      <c r="AQ64" s="68">
        <f t="shared" si="103"/>
        <v>-24551</v>
      </c>
      <c r="AR64" s="68">
        <f t="shared" si="103"/>
        <v>-31277</v>
      </c>
      <c r="AS64" s="68">
        <f t="shared" si="103"/>
        <v>-34631</v>
      </c>
      <c r="AT64" s="68">
        <f t="shared" si="103"/>
        <v>7096</v>
      </c>
      <c r="AU64" s="68">
        <f t="shared" si="103"/>
        <v>-11610</v>
      </c>
      <c r="AV64" s="68">
        <f t="shared" si="103"/>
        <v>-7921</v>
      </c>
      <c r="AW64" s="68">
        <f t="shared" si="103"/>
        <v>-9772</v>
      </c>
      <c r="AX64" s="68">
        <f t="shared" si="103"/>
        <v>-7992</v>
      </c>
      <c r="AY64" s="68">
        <f t="shared" ref="AY64:AZ64" si="104">SUM(AY46:AY63)</f>
        <v>830</v>
      </c>
      <c r="AZ64" s="68">
        <f t="shared" si="104"/>
        <v>-8291</v>
      </c>
      <c r="BB64" s="47"/>
      <c r="BC64" s="47"/>
      <c r="BD64" s="47"/>
      <c r="BE64" s="47"/>
      <c r="BI64" s="47"/>
      <c r="BJ64" s="47"/>
      <c r="BK64" s="47"/>
      <c r="BL64" s="47"/>
      <c r="BM64" s="47"/>
    </row>
    <row r="65" spans="2:65" s="47" customFormat="1" ht="12" customHeight="1" x14ac:dyDescent="0.2">
      <c r="B65" s="64" t="s">
        <v>175</v>
      </c>
      <c r="C65" s="65"/>
      <c r="D65" s="65"/>
      <c r="E65" s="65"/>
      <c r="F65" s="65"/>
      <c r="G65" s="65"/>
      <c r="H65" s="65"/>
      <c r="I65" s="66"/>
      <c r="J65" s="66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C65" s="65"/>
      <c r="AD65" s="65"/>
      <c r="AE65" s="65"/>
      <c r="AF65" s="65"/>
      <c r="AG65" s="65"/>
      <c r="AH65" s="66"/>
      <c r="AI65" s="66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46"/>
      <c r="BF65" s="46"/>
      <c r="BG65" s="46"/>
      <c r="BH65" s="46"/>
      <c r="BI65" s="46"/>
      <c r="BM65" s="46"/>
    </row>
    <row r="66" spans="2:65" s="47" customFormat="1" ht="12" customHeight="1" x14ac:dyDescent="0.2">
      <c r="B66" s="51"/>
      <c r="C66" s="67" t="s">
        <v>176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C66" s="52">
        <v>0</v>
      </c>
      <c r="AD66" s="52">
        <f t="shared" ref="AD66:AD76" si="105">E66-D66</f>
        <v>0</v>
      </c>
      <c r="AE66" s="52">
        <f t="shared" ref="AE66:AE76" si="106">F66-E66</f>
        <v>0</v>
      </c>
      <c r="AF66" s="52">
        <f t="shared" ref="AF66:AF76" si="107">G66-F66</f>
        <v>0</v>
      </c>
      <c r="AG66" s="52">
        <v>0</v>
      </c>
      <c r="AH66" s="52">
        <f t="shared" ref="AH66:AH76" si="108">I66-H66</f>
        <v>0</v>
      </c>
      <c r="AI66" s="52">
        <f t="shared" ref="AI66:AI76" si="109">J66-I66</f>
        <v>0</v>
      </c>
      <c r="AJ66" s="52">
        <f t="shared" ref="AJ66:AJ76" si="110">K66-J66</f>
        <v>0</v>
      </c>
      <c r="AK66" s="52">
        <v>0</v>
      </c>
      <c r="AL66" s="52">
        <f t="shared" ref="AL66:AL76" si="111">M66-L66</f>
        <v>0</v>
      </c>
      <c r="AM66" s="52">
        <f t="shared" ref="AM66:AM76" si="112">N66-M66</f>
        <v>0</v>
      </c>
      <c r="AN66" s="52">
        <f t="shared" ref="AN66:AN76" si="113">O66-N66</f>
        <v>0</v>
      </c>
      <c r="AO66" s="52">
        <v>0</v>
      </c>
      <c r="AP66" s="52">
        <f t="shared" ref="AP66:AP76" si="114">Q66-P66</f>
        <v>0</v>
      </c>
      <c r="AQ66" s="52">
        <f t="shared" ref="AQ66:AQ76" si="115">R66-Q66</f>
        <v>0</v>
      </c>
      <c r="AR66" s="52">
        <f t="shared" ref="AR66:AR76" si="116">S66-R66</f>
        <v>0</v>
      </c>
      <c r="AS66" s="52">
        <f t="shared" ref="AS66:AS76" si="117">T66</f>
        <v>0</v>
      </c>
      <c r="AT66" s="52">
        <f t="shared" ref="AT66:AT76" si="118">U66-T66</f>
        <v>0</v>
      </c>
      <c r="AU66" s="52">
        <f t="shared" ref="AU66:AU76" si="119">V66-U66</f>
        <v>0</v>
      </c>
      <c r="AV66" s="52">
        <f t="shared" ref="AV66:AV76" si="120">W66-V66</f>
        <v>0</v>
      </c>
      <c r="AW66" s="52">
        <f t="shared" ref="AW66:AW76" si="121">X66</f>
        <v>0</v>
      </c>
      <c r="AX66" s="52">
        <f t="shared" ref="AX66:AX76" si="122">Y66-X66</f>
        <v>0</v>
      </c>
      <c r="AY66" s="52">
        <f t="shared" ref="AY66:AY76" si="123">Z66-Y66</f>
        <v>0</v>
      </c>
      <c r="AZ66" s="52">
        <f t="shared" ref="AZ66:AZ76" si="124">AA66-Z66</f>
        <v>0</v>
      </c>
      <c r="BA66" s="46"/>
      <c r="BB66" s="46"/>
      <c r="BF66" s="46"/>
      <c r="BG66" s="46"/>
      <c r="BH66" s="46"/>
      <c r="BJ66" s="46"/>
      <c r="BK66" s="46"/>
      <c r="BL66" s="46"/>
    </row>
    <row r="67" spans="2:65" s="47" customFormat="1" ht="12" customHeight="1" x14ac:dyDescent="0.2">
      <c r="B67" s="51"/>
      <c r="C67" s="67" t="s">
        <v>177</v>
      </c>
      <c r="D67" s="52">
        <v>0</v>
      </c>
      <c r="E67" s="52">
        <v>-271</v>
      </c>
      <c r="F67" s="52">
        <v>-3089</v>
      </c>
      <c r="G67" s="52">
        <v>-4749</v>
      </c>
      <c r="H67" s="52">
        <v>-1299</v>
      </c>
      <c r="I67" s="52">
        <v>-1520</v>
      </c>
      <c r="J67" s="52">
        <v>-2250</v>
      </c>
      <c r="K67" s="52">
        <v>-2550</v>
      </c>
      <c r="L67" s="52">
        <v>-180</v>
      </c>
      <c r="M67" s="52">
        <v>-180</v>
      </c>
      <c r="N67" s="52">
        <v>-259</v>
      </c>
      <c r="O67" s="52">
        <v>-479</v>
      </c>
      <c r="P67" s="52">
        <v>-239</v>
      </c>
      <c r="Q67" s="52">
        <v>-361</v>
      </c>
      <c r="R67" s="52">
        <v>-361</v>
      </c>
      <c r="S67" s="52">
        <v>-810</v>
      </c>
      <c r="T67" s="52">
        <v>-1183</v>
      </c>
      <c r="U67" s="52">
        <v>-1950</v>
      </c>
      <c r="V67" s="52">
        <v>-1951</v>
      </c>
      <c r="W67" s="52">
        <v>-1950</v>
      </c>
      <c r="X67" s="52">
        <v>0</v>
      </c>
      <c r="Y67" s="52">
        <v>0</v>
      </c>
      <c r="Z67" s="52">
        <v>0</v>
      </c>
      <c r="AA67" s="52">
        <v>0</v>
      </c>
      <c r="AC67" s="52">
        <v>0</v>
      </c>
      <c r="AD67" s="52">
        <f t="shared" si="105"/>
        <v>-271</v>
      </c>
      <c r="AE67" s="52">
        <f t="shared" si="106"/>
        <v>-2818</v>
      </c>
      <c r="AF67" s="52">
        <f t="shared" si="107"/>
        <v>-1660</v>
      </c>
      <c r="AG67" s="52">
        <v>-1299</v>
      </c>
      <c r="AH67" s="52">
        <f t="shared" si="108"/>
        <v>-221</v>
      </c>
      <c r="AI67" s="52">
        <f t="shared" si="109"/>
        <v>-730</v>
      </c>
      <c r="AJ67" s="52">
        <f t="shared" si="110"/>
        <v>-300</v>
      </c>
      <c r="AK67" s="52">
        <v>-180</v>
      </c>
      <c r="AL67" s="52">
        <f t="shared" si="111"/>
        <v>0</v>
      </c>
      <c r="AM67" s="52">
        <f t="shared" si="112"/>
        <v>-79</v>
      </c>
      <c r="AN67" s="52">
        <f t="shared" si="113"/>
        <v>-220</v>
      </c>
      <c r="AO67" s="52">
        <v>-239</v>
      </c>
      <c r="AP67" s="52">
        <f t="shared" si="114"/>
        <v>-122</v>
      </c>
      <c r="AQ67" s="52">
        <f t="shared" si="115"/>
        <v>0</v>
      </c>
      <c r="AR67" s="52">
        <f t="shared" si="116"/>
        <v>-449</v>
      </c>
      <c r="AS67" s="52">
        <f t="shared" si="117"/>
        <v>-1183</v>
      </c>
      <c r="AT67" s="52">
        <f t="shared" si="118"/>
        <v>-767</v>
      </c>
      <c r="AU67" s="52">
        <f t="shared" si="119"/>
        <v>-1</v>
      </c>
      <c r="AV67" s="52">
        <f t="shared" si="120"/>
        <v>1</v>
      </c>
      <c r="AW67" s="52">
        <f t="shared" si="121"/>
        <v>0</v>
      </c>
      <c r="AX67" s="52">
        <f t="shared" si="122"/>
        <v>0</v>
      </c>
      <c r="AY67" s="52">
        <f t="shared" si="123"/>
        <v>0</v>
      </c>
      <c r="AZ67" s="52">
        <f t="shared" si="124"/>
        <v>0</v>
      </c>
      <c r="BA67" s="46"/>
      <c r="BF67" s="46"/>
      <c r="BG67" s="46"/>
      <c r="BH67" s="46"/>
    </row>
    <row r="68" spans="2:65" ht="12" customHeight="1" x14ac:dyDescent="0.2">
      <c r="B68" s="51"/>
      <c r="C68" s="67" t="s">
        <v>178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C68" s="52">
        <v>0</v>
      </c>
      <c r="AD68" s="52">
        <f t="shared" si="105"/>
        <v>0</v>
      </c>
      <c r="AE68" s="52">
        <f t="shared" si="106"/>
        <v>0</v>
      </c>
      <c r="AF68" s="52">
        <f t="shared" si="107"/>
        <v>0</v>
      </c>
      <c r="AG68" s="52">
        <v>0</v>
      </c>
      <c r="AH68" s="52">
        <f t="shared" si="108"/>
        <v>0</v>
      </c>
      <c r="AI68" s="52">
        <f t="shared" si="109"/>
        <v>0</v>
      </c>
      <c r="AJ68" s="52">
        <f t="shared" si="110"/>
        <v>0</v>
      </c>
      <c r="AK68" s="52">
        <v>0</v>
      </c>
      <c r="AL68" s="52">
        <f t="shared" si="111"/>
        <v>0</v>
      </c>
      <c r="AM68" s="52">
        <f t="shared" si="112"/>
        <v>0</v>
      </c>
      <c r="AN68" s="52">
        <f t="shared" si="113"/>
        <v>0</v>
      </c>
      <c r="AO68" s="52">
        <v>0</v>
      </c>
      <c r="AP68" s="52">
        <f t="shared" si="114"/>
        <v>0</v>
      </c>
      <c r="AQ68" s="52">
        <f t="shared" si="115"/>
        <v>0</v>
      </c>
      <c r="AR68" s="52">
        <f t="shared" si="116"/>
        <v>0</v>
      </c>
      <c r="AS68" s="52">
        <f t="shared" si="117"/>
        <v>0</v>
      </c>
      <c r="AT68" s="52">
        <f t="shared" si="118"/>
        <v>0</v>
      </c>
      <c r="AU68" s="52">
        <f t="shared" si="119"/>
        <v>0</v>
      </c>
      <c r="AV68" s="52">
        <f t="shared" si="120"/>
        <v>0</v>
      </c>
      <c r="AW68" s="52">
        <f t="shared" si="121"/>
        <v>0</v>
      </c>
      <c r="AX68" s="52">
        <f t="shared" si="122"/>
        <v>0</v>
      </c>
      <c r="AY68" s="52">
        <f t="shared" si="123"/>
        <v>0</v>
      </c>
      <c r="AZ68" s="52">
        <f t="shared" si="124"/>
        <v>0</v>
      </c>
      <c r="BB68" s="47"/>
      <c r="BC68" s="47"/>
      <c r="BD68" s="47"/>
      <c r="BE68" s="47"/>
      <c r="BI68" s="47"/>
      <c r="BJ68" s="47"/>
      <c r="BK68" s="47"/>
      <c r="BL68" s="47"/>
      <c r="BM68" s="47"/>
    </row>
    <row r="69" spans="2:65" ht="12" customHeight="1" x14ac:dyDescent="0.2">
      <c r="B69" s="51"/>
      <c r="C69" s="67" t="s">
        <v>179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C69" s="52">
        <v>0</v>
      </c>
      <c r="AD69" s="52">
        <f t="shared" si="105"/>
        <v>0</v>
      </c>
      <c r="AE69" s="52">
        <f t="shared" si="106"/>
        <v>0</v>
      </c>
      <c r="AF69" s="52">
        <f t="shared" si="107"/>
        <v>0</v>
      </c>
      <c r="AG69" s="52">
        <v>0</v>
      </c>
      <c r="AH69" s="52">
        <f t="shared" si="108"/>
        <v>0</v>
      </c>
      <c r="AI69" s="52">
        <f t="shared" si="109"/>
        <v>0</v>
      </c>
      <c r="AJ69" s="52">
        <f t="shared" si="110"/>
        <v>0</v>
      </c>
      <c r="AK69" s="52">
        <v>0</v>
      </c>
      <c r="AL69" s="52">
        <f t="shared" si="111"/>
        <v>0</v>
      </c>
      <c r="AM69" s="52">
        <f t="shared" si="112"/>
        <v>0</v>
      </c>
      <c r="AN69" s="52">
        <f t="shared" si="113"/>
        <v>0</v>
      </c>
      <c r="AO69" s="52">
        <v>0</v>
      </c>
      <c r="AP69" s="52">
        <f t="shared" si="114"/>
        <v>0</v>
      </c>
      <c r="AQ69" s="52">
        <f t="shared" si="115"/>
        <v>0</v>
      </c>
      <c r="AR69" s="52">
        <f t="shared" si="116"/>
        <v>0</v>
      </c>
      <c r="AS69" s="52">
        <f t="shared" si="117"/>
        <v>0</v>
      </c>
      <c r="AT69" s="52">
        <f t="shared" si="118"/>
        <v>0</v>
      </c>
      <c r="AU69" s="52">
        <f t="shared" si="119"/>
        <v>0</v>
      </c>
      <c r="AV69" s="52">
        <f t="shared" si="120"/>
        <v>0</v>
      </c>
      <c r="AW69" s="52">
        <f t="shared" si="121"/>
        <v>0</v>
      </c>
      <c r="AX69" s="52">
        <f t="shared" si="122"/>
        <v>0</v>
      </c>
      <c r="AY69" s="52">
        <f t="shared" si="123"/>
        <v>0</v>
      </c>
      <c r="AZ69" s="52">
        <f t="shared" si="124"/>
        <v>0</v>
      </c>
      <c r="BB69" s="47"/>
      <c r="BC69" s="47"/>
      <c r="BD69" s="47"/>
      <c r="BE69" s="47"/>
      <c r="BJ69" s="47"/>
      <c r="BK69" s="47"/>
      <c r="BL69" s="47"/>
    </row>
    <row r="70" spans="2:65" ht="12" customHeight="1" x14ac:dyDescent="0.2">
      <c r="B70" s="51"/>
      <c r="C70" s="67" t="s">
        <v>180</v>
      </c>
      <c r="D70" s="52">
        <v>0</v>
      </c>
      <c r="E70" s="52">
        <v>23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C70" s="52">
        <v>0</v>
      </c>
      <c r="AD70" s="52">
        <f t="shared" si="105"/>
        <v>23</v>
      </c>
      <c r="AE70" s="52">
        <f t="shared" si="106"/>
        <v>-23</v>
      </c>
      <c r="AF70" s="52">
        <f t="shared" si="107"/>
        <v>0</v>
      </c>
      <c r="AG70" s="52">
        <v>0</v>
      </c>
      <c r="AH70" s="52">
        <f t="shared" si="108"/>
        <v>0</v>
      </c>
      <c r="AI70" s="52">
        <f t="shared" si="109"/>
        <v>0</v>
      </c>
      <c r="AJ70" s="52">
        <f t="shared" si="110"/>
        <v>0</v>
      </c>
      <c r="AK70" s="52">
        <v>0</v>
      </c>
      <c r="AL70" s="52">
        <f t="shared" si="111"/>
        <v>0</v>
      </c>
      <c r="AM70" s="52">
        <f t="shared" si="112"/>
        <v>0</v>
      </c>
      <c r="AN70" s="52">
        <f t="shared" si="113"/>
        <v>0</v>
      </c>
      <c r="AO70" s="52">
        <v>0</v>
      </c>
      <c r="AP70" s="52">
        <f t="shared" si="114"/>
        <v>0</v>
      </c>
      <c r="AQ70" s="52">
        <f t="shared" si="115"/>
        <v>0</v>
      </c>
      <c r="AR70" s="52">
        <f t="shared" si="116"/>
        <v>0</v>
      </c>
      <c r="AS70" s="52">
        <f t="shared" si="117"/>
        <v>0</v>
      </c>
      <c r="AT70" s="52">
        <f t="shared" si="118"/>
        <v>0</v>
      </c>
      <c r="AU70" s="52">
        <f t="shared" si="119"/>
        <v>0</v>
      </c>
      <c r="AV70" s="52">
        <f t="shared" si="120"/>
        <v>0</v>
      </c>
      <c r="AW70" s="52">
        <f t="shared" si="121"/>
        <v>0</v>
      </c>
      <c r="AX70" s="52">
        <f t="shared" si="122"/>
        <v>0</v>
      </c>
      <c r="AY70" s="52">
        <f t="shared" si="123"/>
        <v>0</v>
      </c>
      <c r="AZ70" s="52">
        <f t="shared" si="124"/>
        <v>0</v>
      </c>
      <c r="BD70" s="47"/>
      <c r="BE70" s="47"/>
    </row>
    <row r="71" spans="2:65" ht="12" customHeight="1" x14ac:dyDescent="0.2">
      <c r="B71" s="51"/>
      <c r="C71" s="67" t="s">
        <v>181</v>
      </c>
      <c r="D71" s="52"/>
      <c r="E71" s="52">
        <v>23169</v>
      </c>
      <c r="F71" s="52">
        <v>26452</v>
      </c>
      <c r="G71" s="52">
        <v>33154</v>
      </c>
      <c r="H71" s="52">
        <v>9883</v>
      </c>
      <c r="I71" s="52">
        <v>14100</v>
      </c>
      <c r="J71" s="52">
        <v>16345</v>
      </c>
      <c r="K71" s="52">
        <v>20233</v>
      </c>
      <c r="L71" s="52">
        <v>4912</v>
      </c>
      <c r="M71" s="52">
        <v>6797</v>
      </c>
      <c r="N71" s="52">
        <v>26724</v>
      </c>
      <c r="O71" s="52">
        <v>24293</v>
      </c>
      <c r="P71" s="52">
        <v>41366</v>
      </c>
      <c r="Q71" s="52">
        <v>54937</v>
      </c>
      <c r="R71" s="52">
        <v>113023</v>
      </c>
      <c r="S71" s="52">
        <v>130422</v>
      </c>
      <c r="T71" s="52">
        <v>41889</v>
      </c>
      <c r="U71" s="52">
        <v>80197</v>
      </c>
      <c r="V71" s="52">
        <v>87639</v>
      </c>
      <c r="W71" s="52">
        <v>90033</v>
      </c>
      <c r="X71" s="52">
        <v>9306</v>
      </c>
      <c r="Y71" s="52">
        <v>15363</v>
      </c>
      <c r="Z71" s="52">
        <v>45627</v>
      </c>
      <c r="AA71" s="52">
        <v>24706</v>
      </c>
      <c r="AC71" s="52"/>
      <c r="AD71" s="52">
        <f t="shared" si="105"/>
        <v>23169</v>
      </c>
      <c r="AE71" s="52">
        <f t="shared" si="106"/>
        <v>3283</v>
      </c>
      <c r="AF71" s="52">
        <f t="shared" si="107"/>
        <v>6702</v>
      </c>
      <c r="AG71" s="52">
        <v>9883</v>
      </c>
      <c r="AH71" s="52">
        <f t="shared" si="108"/>
        <v>4217</v>
      </c>
      <c r="AI71" s="52">
        <f t="shared" si="109"/>
        <v>2245</v>
      </c>
      <c r="AJ71" s="52">
        <f t="shared" si="110"/>
        <v>3888</v>
      </c>
      <c r="AK71" s="52">
        <v>4912</v>
      </c>
      <c r="AL71" s="52">
        <f t="shared" si="111"/>
        <v>1885</v>
      </c>
      <c r="AM71" s="52">
        <f t="shared" si="112"/>
        <v>19927</v>
      </c>
      <c r="AN71" s="52">
        <f t="shared" si="113"/>
        <v>-2431</v>
      </c>
      <c r="AO71" s="52">
        <v>41366</v>
      </c>
      <c r="AP71" s="52">
        <f t="shared" si="114"/>
        <v>13571</v>
      </c>
      <c r="AQ71" s="52">
        <f t="shared" si="115"/>
        <v>58086</v>
      </c>
      <c r="AR71" s="52">
        <f t="shared" si="116"/>
        <v>17399</v>
      </c>
      <c r="AS71" s="52">
        <f t="shared" si="117"/>
        <v>41889</v>
      </c>
      <c r="AT71" s="52">
        <f t="shared" si="118"/>
        <v>38308</v>
      </c>
      <c r="AU71" s="52">
        <f t="shared" si="119"/>
        <v>7442</v>
      </c>
      <c r="AV71" s="52">
        <f t="shared" si="120"/>
        <v>2394</v>
      </c>
      <c r="AW71" s="52">
        <f t="shared" si="121"/>
        <v>9306</v>
      </c>
      <c r="AX71" s="52">
        <f t="shared" si="122"/>
        <v>6057</v>
      </c>
      <c r="AY71" s="52">
        <f t="shared" si="123"/>
        <v>30264</v>
      </c>
      <c r="AZ71" s="52">
        <f t="shared" si="124"/>
        <v>-20921</v>
      </c>
      <c r="BC71" s="47"/>
      <c r="BD71" s="47"/>
    </row>
    <row r="72" spans="2:65" ht="12" customHeight="1" x14ac:dyDescent="0.2">
      <c r="B72" s="51"/>
      <c r="C72" s="67" t="s">
        <v>182</v>
      </c>
      <c r="D72" s="52">
        <v>-11131</v>
      </c>
      <c r="E72" s="52">
        <v>-21340</v>
      </c>
      <c r="F72" s="52">
        <v>-29259</v>
      </c>
      <c r="G72" s="52">
        <v>-38061</v>
      </c>
      <c r="H72" s="52">
        <v>-2975</v>
      </c>
      <c r="I72" s="52">
        <v>-11427</v>
      </c>
      <c r="J72" s="52">
        <v>-25301</v>
      </c>
      <c r="K72" s="52">
        <v>-28878</v>
      </c>
      <c r="L72" s="52">
        <v>-19378</v>
      </c>
      <c r="M72" s="52">
        <v>-17743</v>
      </c>
      <c r="N72" s="52">
        <v>-28413</v>
      </c>
      <c r="O72" s="52">
        <v>-50373</v>
      </c>
      <c r="P72" s="52">
        <v>-31757</v>
      </c>
      <c r="Q72" s="52">
        <v>-34308</v>
      </c>
      <c r="R72" s="52">
        <v>-41679</v>
      </c>
      <c r="S72" s="52">
        <v>-49589</v>
      </c>
      <c r="T72" s="52">
        <v>-3107</v>
      </c>
      <c r="U72" s="52">
        <v>-24492</v>
      </c>
      <c r="V72" s="52">
        <v>-26024</v>
      </c>
      <c r="W72" s="52">
        <v>-60488</v>
      </c>
      <c r="X72" s="52">
        <v>-17009</v>
      </c>
      <c r="Y72" s="52">
        <v>-13172</v>
      </c>
      <c r="Z72" s="52">
        <v>-30533</v>
      </c>
      <c r="AA72" s="52">
        <v>-71482</v>
      </c>
      <c r="AC72" s="52">
        <v>-11131</v>
      </c>
      <c r="AD72" s="52">
        <f t="shared" si="105"/>
        <v>-10209</v>
      </c>
      <c r="AE72" s="52">
        <f t="shared" si="106"/>
        <v>-7919</v>
      </c>
      <c r="AF72" s="52">
        <f t="shared" si="107"/>
        <v>-8802</v>
      </c>
      <c r="AG72" s="52">
        <v>-2975</v>
      </c>
      <c r="AH72" s="52">
        <f t="shared" si="108"/>
        <v>-8452</v>
      </c>
      <c r="AI72" s="52">
        <f t="shared" si="109"/>
        <v>-13874</v>
      </c>
      <c r="AJ72" s="52">
        <f t="shared" si="110"/>
        <v>-3577</v>
      </c>
      <c r="AK72" s="52">
        <v>-19378</v>
      </c>
      <c r="AL72" s="52">
        <f t="shared" si="111"/>
        <v>1635</v>
      </c>
      <c r="AM72" s="52">
        <f t="shared" si="112"/>
        <v>-10670</v>
      </c>
      <c r="AN72" s="52">
        <f t="shared" si="113"/>
        <v>-21960</v>
      </c>
      <c r="AO72" s="52">
        <v>-31757</v>
      </c>
      <c r="AP72" s="52">
        <f t="shared" si="114"/>
        <v>-2551</v>
      </c>
      <c r="AQ72" s="52">
        <f t="shared" si="115"/>
        <v>-7371</v>
      </c>
      <c r="AR72" s="52">
        <f t="shared" si="116"/>
        <v>-7910</v>
      </c>
      <c r="AS72" s="52">
        <f t="shared" si="117"/>
        <v>-3107</v>
      </c>
      <c r="AT72" s="52">
        <f t="shared" si="118"/>
        <v>-21385</v>
      </c>
      <c r="AU72" s="52">
        <f t="shared" si="119"/>
        <v>-1532</v>
      </c>
      <c r="AV72" s="52">
        <f t="shared" si="120"/>
        <v>-34464</v>
      </c>
      <c r="AW72" s="52">
        <f t="shared" si="121"/>
        <v>-17009</v>
      </c>
      <c r="AX72" s="52">
        <f t="shared" si="122"/>
        <v>3837</v>
      </c>
      <c r="AY72" s="52">
        <f t="shared" si="123"/>
        <v>-17361</v>
      </c>
      <c r="AZ72" s="52">
        <f t="shared" si="124"/>
        <v>-40949</v>
      </c>
      <c r="BC72" s="47"/>
      <c r="BE72" s="47"/>
    </row>
    <row r="73" spans="2:65" ht="12" customHeight="1" x14ac:dyDescent="0.2">
      <c r="B73" s="51"/>
      <c r="C73" s="67" t="s">
        <v>183</v>
      </c>
      <c r="D73" s="52">
        <v>-832</v>
      </c>
      <c r="E73" s="52">
        <v>-1773</v>
      </c>
      <c r="F73" s="52">
        <v>-2875</v>
      </c>
      <c r="G73" s="52">
        <v>-4024</v>
      </c>
      <c r="H73" s="52">
        <v>-945</v>
      </c>
      <c r="I73" s="52">
        <v>-1902</v>
      </c>
      <c r="J73" s="52">
        <v>-2985</v>
      </c>
      <c r="K73" s="52">
        <v>-3936</v>
      </c>
      <c r="L73" s="52">
        <v>-883</v>
      </c>
      <c r="M73" s="52">
        <v>-1045</v>
      </c>
      <c r="N73" s="52">
        <v>-1420</v>
      </c>
      <c r="O73" s="52">
        <v>-1750</v>
      </c>
      <c r="P73" s="52">
        <v>-295</v>
      </c>
      <c r="Q73" s="52">
        <v>-669</v>
      </c>
      <c r="R73" s="52">
        <v>-1105</v>
      </c>
      <c r="S73" s="52">
        <v>-1983</v>
      </c>
      <c r="T73" s="52">
        <v>-1806</v>
      </c>
      <c r="U73" s="52">
        <v>-5167</v>
      </c>
      <c r="V73" s="52">
        <v>-9091</v>
      </c>
      <c r="W73" s="52">
        <v>-13877</v>
      </c>
      <c r="X73" s="52">
        <v>-3438</v>
      </c>
      <c r="Y73" s="52">
        <v>-6763</v>
      </c>
      <c r="Z73" s="52">
        <v>-11023</v>
      </c>
      <c r="AA73" s="52">
        <v>-14168</v>
      </c>
      <c r="AC73" s="52">
        <v>-832</v>
      </c>
      <c r="AD73" s="52">
        <f t="shared" si="105"/>
        <v>-941</v>
      </c>
      <c r="AE73" s="52">
        <f t="shared" si="106"/>
        <v>-1102</v>
      </c>
      <c r="AF73" s="52">
        <f t="shared" si="107"/>
        <v>-1149</v>
      </c>
      <c r="AG73" s="52">
        <v>-945</v>
      </c>
      <c r="AH73" s="52">
        <f t="shared" si="108"/>
        <v>-957</v>
      </c>
      <c r="AI73" s="52">
        <f t="shared" si="109"/>
        <v>-1083</v>
      </c>
      <c r="AJ73" s="52">
        <f t="shared" si="110"/>
        <v>-951</v>
      </c>
      <c r="AK73" s="52">
        <v>-883</v>
      </c>
      <c r="AL73" s="52">
        <f t="shared" si="111"/>
        <v>-162</v>
      </c>
      <c r="AM73" s="52">
        <f t="shared" si="112"/>
        <v>-375</v>
      </c>
      <c r="AN73" s="52">
        <f t="shared" si="113"/>
        <v>-330</v>
      </c>
      <c r="AO73" s="52">
        <v>-295</v>
      </c>
      <c r="AP73" s="52">
        <f t="shared" si="114"/>
        <v>-374</v>
      </c>
      <c r="AQ73" s="52">
        <f t="shared" si="115"/>
        <v>-436</v>
      </c>
      <c r="AR73" s="52">
        <f t="shared" si="116"/>
        <v>-878</v>
      </c>
      <c r="AS73" s="52">
        <f t="shared" si="117"/>
        <v>-1806</v>
      </c>
      <c r="AT73" s="52">
        <f t="shared" si="118"/>
        <v>-3361</v>
      </c>
      <c r="AU73" s="52">
        <f t="shared" si="119"/>
        <v>-3924</v>
      </c>
      <c r="AV73" s="52">
        <f t="shared" si="120"/>
        <v>-4786</v>
      </c>
      <c r="AW73" s="52">
        <f t="shared" si="121"/>
        <v>-3438</v>
      </c>
      <c r="AX73" s="52">
        <f t="shared" si="122"/>
        <v>-3325</v>
      </c>
      <c r="AY73" s="52">
        <f t="shared" si="123"/>
        <v>-4260</v>
      </c>
      <c r="AZ73" s="52">
        <f t="shared" si="124"/>
        <v>-3145</v>
      </c>
      <c r="BC73" s="47"/>
      <c r="BD73" s="47"/>
      <c r="BE73" s="47"/>
    </row>
    <row r="74" spans="2:65" ht="12" customHeight="1" x14ac:dyDescent="0.2">
      <c r="B74" s="51"/>
      <c r="C74" s="67" t="s">
        <v>184</v>
      </c>
      <c r="D74" s="52">
        <v>-169</v>
      </c>
      <c r="E74" s="52">
        <v>-25257</v>
      </c>
      <c r="F74" s="52">
        <v>-25277</v>
      </c>
      <c r="G74" s="52">
        <v>-37010</v>
      </c>
      <c r="H74" s="52">
        <v>0</v>
      </c>
      <c r="I74" s="52">
        <v>-26335</v>
      </c>
      <c r="J74" s="52">
        <v>-26802</v>
      </c>
      <c r="K74" s="52">
        <v>-39950</v>
      </c>
      <c r="L74" s="52">
        <v>0</v>
      </c>
      <c r="M74" s="52">
        <v>-464</v>
      </c>
      <c r="N74" s="52">
        <v>-19448</v>
      </c>
      <c r="O74" s="52">
        <v>-33048</v>
      </c>
      <c r="P74" s="52">
        <v>0</v>
      </c>
      <c r="Q74" s="52">
        <v>0</v>
      </c>
      <c r="R74" s="52">
        <v>-22347</v>
      </c>
      <c r="S74" s="52">
        <v>-22347</v>
      </c>
      <c r="T74" s="52">
        <v>-8743</v>
      </c>
      <c r="U74" s="52">
        <v>-8743</v>
      </c>
      <c r="V74" s="52">
        <v>-14671</v>
      </c>
      <c r="W74" s="52">
        <v>-14730</v>
      </c>
      <c r="X74" s="52">
        <v>0</v>
      </c>
      <c r="Y74" s="52">
        <v>0</v>
      </c>
      <c r="Z74" s="52">
        <v>-8803</v>
      </c>
      <c r="AA74" s="52">
        <v>-14612</v>
      </c>
      <c r="AC74" s="52">
        <v>-169</v>
      </c>
      <c r="AD74" s="52">
        <f t="shared" si="105"/>
        <v>-25088</v>
      </c>
      <c r="AE74" s="52">
        <f t="shared" si="106"/>
        <v>-20</v>
      </c>
      <c r="AF74" s="52">
        <f t="shared" si="107"/>
        <v>-11733</v>
      </c>
      <c r="AG74" s="52">
        <v>0</v>
      </c>
      <c r="AH74" s="52">
        <f t="shared" si="108"/>
        <v>-26335</v>
      </c>
      <c r="AI74" s="52">
        <f t="shared" si="109"/>
        <v>-467</v>
      </c>
      <c r="AJ74" s="52">
        <f t="shared" si="110"/>
        <v>-13148</v>
      </c>
      <c r="AK74" s="52">
        <v>0</v>
      </c>
      <c r="AL74" s="52">
        <f t="shared" si="111"/>
        <v>-464</v>
      </c>
      <c r="AM74" s="52">
        <f t="shared" si="112"/>
        <v>-18984</v>
      </c>
      <c r="AN74" s="52">
        <f t="shared" si="113"/>
        <v>-13600</v>
      </c>
      <c r="AO74" s="52">
        <v>0</v>
      </c>
      <c r="AP74" s="52">
        <f t="shared" si="114"/>
        <v>0</v>
      </c>
      <c r="AQ74" s="52">
        <f t="shared" si="115"/>
        <v>-22347</v>
      </c>
      <c r="AR74" s="52">
        <f t="shared" si="116"/>
        <v>0</v>
      </c>
      <c r="AS74" s="52">
        <f t="shared" si="117"/>
        <v>-8743</v>
      </c>
      <c r="AT74" s="52">
        <f t="shared" si="118"/>
        <v>0</v>
      </c>
      <c r="AU74" s="52">
        <f t="shared" si="119"/>
        <v>-5928</v>
      </c>
      <c r="AV74" s="52">
        <f t="shared" si="120"/>
        <v>-59</v>
      </c>
      <c r="AW74" s="52">
        <f t="shared" si="121"/>
        <v>0</v>
      </c>
      <c r="AX74" s="52">
        <f t="shared" si="122"/>
        <v>0</v>
      </c>
      <c r="AY74" s="52">
        <f t="shared" si="123"/>
        <v>-8803</v>
      </c>
      <c r="AZ74" s="52">
        <f t="shared" si="124"/>
        <v>-5809</v>
      </c>
      <c r="BD74" s="47"/>
      <c r="BE74" s="47"/>
    </row>
    <row r="75" spans="2:65" ht="12" customHeight="1" x14ac:dyDescent="0.2">
      <c r="B75" s="51"/>
      <c r="C75" s="67" t="s">
        <v>185</v>
      </c>
      <c r="D75" s="52">
        <v>-1335</v>
      </c>
      <c r="E75" s="52">
        <v>-2577</v>
      </c>
      <c r="F75" s="52">
        <v>-3974</v>
      </c>
      <c r="G75" s="52">
        <v>-5863</v>
      </c>
      <c r="H75" s="52">
        <v>-1536</v>
      </c>
      <c r="I75" s="52">
        <v>-4415</v>
      </c>
      <c r="J75" s="52">
        <v>-5139</v>
      </c>
      <c r="K75" s="52">
        <v>-8706</v>
      </c>
      <c r="L75" s="52">
        <v>-1813</v>
      </c>
      <c r="M75" s="52">
        <v>-5201</v>
      </c>
      <c r="N75" s="52">
        <v>-5814</v>
      </c>
      <c r="O75" s="52">
        <v>-8215</v>
      </c>
      <c r="P75" s="52">
        <v>-2905</v>
      </c>
      <c r="Q75" s="52">
        <v>-7966</v>
      </c>
      <c r="R75" s="52">
        <v>-8786</v>
      </c>
      <c r="S75" s="52">
        <v>-12630</v>
      </c>
      <c r="T75" s="52">
        <v>-3358</v>
      </c>
      <c r="U75" s="52">
        <v>-6263</v>
      </c>
      <c r="V75" s="52">
        <v>-8658</v>
      </c>
      <c r="W75" s="52">
        <v>-10912</v>
      </c>
      <c r="X75" s="52">
        <v>-2929</v>
      </c>
      <c r="Y75" s="52">
        <v>-6007</v>
      </c>
      <c r="Z75" s="52">
        <v>-8257</v>
      </c>
      <c r="AA75" s="52">
        <v>-11582</v>
      </c>
      <c r="AC75" s="52">
        <v>-1335</v>
      </c>
      <c r="AD75" s="52">
        <f t="shared" si="105"/>
        <v>-1242</v>
      </c>
      <c r="AE75" s="52">
        <f t="shared" si="106"/>
        <v>-1397</v>
      </c>
      <c r="AF75" s="52">
        <f t="shared" si="107"/>
        <v>-1889</v>
      </c>
      <c r="AG75" s="52">
        <v>-1536</v>
      </c>
      <c r="AH75" s="52">
        <f t="shared" si="108"/>
        <v>-2879</v>
      </c>
      <c r="AI75" s="52">
        <f t="shared" si="109"/>
        <v>-724</v>
      </c>
      <c r="AJ75" s="52">
        <f t="shared" si="110"/>
        <v>-3567</v>
      </c>
      <c r="AK75" s="52">
        <v>-1813</v>
      </c>
      <c r="AL75" s="52">
        <f t="shared" si="111"/>
        <v>-3388</v>
      </c>
      <c r="AM75" s="52">
        <f t="shared" si="112"/>
        <v>-613</v>
      </c>
      <c r="AN75" s="52">
        <f t="shared" si="113"/>
        <v>-2401</v>
      </c>
      <c r="AO75" s="52">
        <v>-2905</v>
      </c>
      <c r="AP75" s="52">
        <f t="shared" si="114"/>
        <v>-5061</v>
      </c>
      <c r="AQ75" s="52">
        <f t="shared" si="115"/>
        <v>-820</v>
      </c>
      <c r="AR75" s="52">
        <f t="shared" si="116"/>
        <v>-3844</v>
      </c>
      <c r="AS75" s="52">
        <f t="shared" si="117"/>
        <v>-3358</v>
      </c>
      <c r="AT75" s="52">
        <f t="shared" si="118"/>
        <v>-2905</v>
      </c>
      <c r="AU75" s="52">
        <f t="shared" si="119"/>
        <v>-2395</v>
      </c>
      <c r="AV75" s="52">
        <f t="shared" si="120"/>
        <v>-2254</v>
      </c>
      <c r="AW75" s="52">
        <f t="shared" si="121"/>
        <v>-2929</v>
      </c>
      <c r="AX75" s="52">
        <f t="shared" si="122"/>
        <v>-3078</v>
      </c>
      <c r="AY75" s="52">
        <f t="shared" si="123"/>
        <v>-2250</v>
      </c>
      <c r="AZ75" s="52">
        <f t="shared" si="124"/>
        <v>-3325</v>
      </c>
      <c r="BD75" s="47"/>
    </row>
    <row r="76" spans="2:65" ht="12" customHeight="1" x14ac:dyDescent="0.2">
      <c r="B76" s="51"/>
      <c r="C76" s="67" t="s">
        <v>173</v>
      </c>
      <c r="D76" s="52">
        <v>-42</v>
      </c>
      <c r="E76" s="52">
        <v>-135</v>
      </c>
      <c r="F76" s="52">
        <v>-297</v>
      </c>
      <c r="G76" s="52">
        <v>-369</v>
      </c>
      <c r="H76" s="52">
        <v>-131</v>
      </c>
      <c r="I76" s="52">
        <v>-513</v>
      </c>
      <c r="J76" s="52">
        <v>-444</v>
      </c>
      <c r="K76" s="52">
        <v>-524</v>
      </c>
      <c r="L76" s="52">
        <v>-165</v>
      </c>
      <c r="M76" s="52">
        <v>-503</v>
      </c>
      <c r="N76" s="52">
        <v>-613</v>
      </c>
      <c r="O76" s="52">
        <v>-619</v>
      </c>
      <c r="P76" s="52">
        <v>-215</v>
      </c>
      <c r="Q76" s="52">
        <v>-308</v>
      </c>
      <c r="R76" s="52">
        <v>-425</v>
      </c>
      <c r="S76" s="52">
        <v>-577</v>
      </c>
      <c r="T76" s="52">
        <v>-295</v>
      </c>
      <c r="U76" s="52">
        <v>-669</v>
      </c>
      <c r="V76" s="52">
        <v>-823</v>
      </c>
      <c r="W76" s="52">
        <v>-1015</v>
      </c>
      <c r="X76" s="52">
        <v>-280</v>
      </c>
      <c r="Y76" s="52">
        <v>-832</v>
      </c>
      <c r="Z76" s="52">
        <v>-1182</v>
      </c>
      <c r="AA76" s="52">
        <v>-1613</v>
      </c>
      <c r="AC76" s="52">
        <v>-42</v>
      </c>
      <c r="AD76" s="52">
        <f t="shared" si="105"/>
        <v>-93</v>
      </c>
      <c r="AE76" s="52">
        <f t="shared" si="106"/>
        <v>-162</v>
      </c>
      <c r="AF76" s="52">
        <f t="shared" si="107"/>
        <v>-72</v>
      </c>
      <c r="AG76" s="52">
        <v>-131</v>
      </c>
      <c r="AH76" s="52">
        <f t="shared" si="108"/>
        <v>-382</v>
      </c>
      <c r="AI76" s="52">
        <f t="shared" si="109"/>
        <v>69</v>
      </c>
      <c r="AJ76" s="52">
        <f t="shared" si="110"/>
        <v>-80</v>
      </c>
      <c r="AK76" s="52">
        <v>-165</v>
      </c>
      <c r="AL76" s="52">
        <f t="shared" si="111"/>
        <v>-338</v>
      </c>
      <c r="AM76" s="52">
        <f t="shared" si="112"/>
        <v>-110</v>
      </c>
      <c r="AN76" s="52">
        <f t="shared" si="113"/>
        <v>-6</v>
      </c>
      <c r="AO76" s="52">
        <v>-215</v>
      </c>
      <c r="AP76" s="52">
        <f t="shared" si="114"/>
        <v>-93</v>
      </c>
      <c r="AQ76" s="52">
        <f t="shared" si="115"/>
        <v>-117</v>
      </c>
      <c r="AR76" s="52">
        <f t="shared" si="116"/>
        <v>-152</v>
      </c>
      <c r="AS76" s="52">
        <f t="shared" si="117"/>
        <v>-295</v>
      </c>
      <c r="AT76" s="52">
        <f t="shared" si="118"/>
        <v>-374</v>
      </c>
      <c r="AU76" s="52">
        <f t="shared" si="119"/>
        <v>-154</v>
      </c>
      <c r="AV76" s="52">
        <f t="shared" si="120"/>
        <v>-192</v>
      </c>
      <c r="AW76" s="52">
        <f t="shared" si="121"/>
        <v>-280</v>
      </c>
      <c r="AX76" s="52">
        <f t="shared" si="122"/>
        <v>-552</v>
      </c>
      <c r="AY76" s="52">
        <f t="shared" si="123"/>
        <v>-350</v>
      </c>
      <c r="AZ76" s="52">
        <f t="shared" si="124"/>
        <v>-431</v>
      </c>
    </row>
    <row r="77" spans="2:65" ht="12" customHeight="1" x14ac:dyDescent="0.2">
      <c r="B77" s="210" t="s">
        <v>186</v>
      </c>
      <c r="C77" s="211"/>
      <c r="D77" s="68">
        <f t="shared" ref="D77:G77" si="125">SUM(D66:D76)</f>
        <v>-13509</v>
      </c>
      <c r="E77" s="68">
        <f t="shared" si="125"/>
        <v>-28161</v>
      </c>
      <c r="F77" s="68">
        <f t="shared" si="125"/>
        <v>-38319</v>
      </c>
      <c r="G77" s="68">
        <f t="shared" si="125"/>
        <v>-56922</v>
      </c>
      <c r="H77" s="68">
        <f t="shared" ref="H77:I77" si="126">SUM(H66:H76)</f>
        <v>2997</v>
      </c>
      <c r="I77" s="68">
        <f t="shared" si="126"/>
        <v>-32012</v>
      </c>
      <c r="J77" s="68">
        <f>SUM(J66:J76)</f>
        <v>-46576</v>
      </c>
      <c r="K77" s="68">
        <f t="shared" ref="K77:O77" si="127">SUM(K66:K76)</f>
        <v>-64311</v>
      </c>
      <c r="L77" s="68">
        <f t="shared" si="127"/>
        <v>-17507</v>
      </c>
      <c r="M77" s="68">
        <f t="shared" si="127"/>
        <v>-18339</v>
      </c>
      <c r="N77" s="68">
        <f t="shared" si="127"/>
        <v>-29243</v>
      </c>
      <c r="O77" s="68">
        <f t="shared" si="127"/>
        <v>-70191</v>
      </c>
      <c r="P77" s="68">
        <f t="shared" ref="P77:Q77" si="128">SUM(P66:P76)</f>
        <v>5955</v>
      </c>
      <c r="Q77" s="68">
        <f t="shared" si="128"/>
        <v>11325</v>
      </c>
      <c r="R77" s="68">
        <f t="shared" ref="R77:S77" si="129">SUM(R66:R76)</f>
        <v>38320</v>
      </c>
      <c r="S77" s="68">
        <f t="shared" si="129"/>
        <v>42486</v>
      </c>
      <c r="T77" s="68">
        <f t="shared" ref="T77:U77" si="130">SUM(T66:T76)</f>
        <v>23397</v>
      </c>
      <c r="U77" s="68">
        <f t="shared" si="130"/>
        <v>32913</v>
      </c>
      <c r="V77" s="68">
        <f t="shared" ref="V77:W77" si="131">SUM(V66:V76)</f>
        <v>26421</v>
      </c>
      <c r="W77" s="68">
        <f t="shared" si="131"/>
        <v>-12939</v>
      </c>
      <c r="X77" s="68">
        <f t="shared" ref="X77:Y77" si="132">SUM(X66:X76)</f>
        <v>-14350</v>
      </c>
      <c r="Y77" s="68">
        <f t="shared" si="132"/>
        <v>-11411</v>
      </c>
      <c r="Z77" s="68">
        <f t="shared" ref="Z77:AA77" si="133">SUM(Z66:Z76)</f>
        <v>-14171</v>
      </c>
      <c r="AA77" s="68">
        <f t="shared" si="133"/>
        <v>-88751</v>
      </c>
      <c r="AC77" s="68">
        <f t="shared" ref="AC77:AH77" si="134">SUM(AC66:AC76)</f>
        <v>-13509</v>
      </c>
      <c r="AD77" s="68">
        <f t="shared" si="134"/>
        <v>-14652</v>
      </c>
      <c r="AE77" s="68">
        <f t="shared" si="134"/>
        <v>-10158</v>
      </c>
      <c r="AF77" s="68">
        <f t="shared" si="134"/>
        <v>-18603</v>
      </c>
      <c r="AG77" s="68">
        <f t="shared" si="134"/>
        <v>2997</v>
      </c>
      <c r="AH77" s="68">
        <f t="shared" si="134"/>
        <v>-35009</v>
      </c>
      <c r="AI77" s="68">
        <f>SUM(AI66:AI76)</f>
        <v>-14564</v>
      </c>
      <c r="AJ77" s="68">
        <f t="shared" ref="AJ77:AN77" si="135">SUM(AJ66:AJ76)</f>
        <v>-17735</v>
      </c>
      <c r="AK77" s="68">
        <f t="shared" si="135"/>
        <v>-17507</v>
      </c>
      <c r="AL77" s="68">
        <f t="shared" si="135"/>
        <v>-832</v>
      </c>
      <c r="AM77" s="68">
        <f t="shared" si="135"/>
        <v>-10904</v>
      </c>
      <c r="AN77" s="68">
        <f t="shared" si="135"/>
        <v>-40948</v>
      </c>
      <c r="AO77" s="68">
        <f t="shared" ref="AO77:AP77" si="136">SUM(AO66:AO76)</f>
        <v>5955</v>
      </c>
      <c r="AP77" s="68">
        <f t="shared" si="136"/>
        <v>5370</v>
      </c>
      <c r="AQ77" s="68">
        <f t="shared" ref="AQ77:AR77" si="137">SUM(AQ66:AQ76)</f>
        <v>26995</v>
      </c>
      <c r="AR77" s="68">
        <f t="shared" si="137"/>
        <v>4166</v>
      </c>
      <c r="AS77" s="68">
        <f t="shared" ref="AS77:AT77" si="138">SUM(AS66:AS76)</f>
        <v>23397</v>
      </c>
      <c r="AT77" s="68">
        <f t="shared" si="138"/>
        <v>9516</v>
      </c>
      <c r="AU77" s="68">
        <f t="shared" ref="AU77:AV77" si="139">SUM(AU66:AU76)</f>
        <v>-6492</v>
      </c>
      <c r="AV77" s="68">
        <f t="shared" si="139"/>
        <v>-39360</v>
      </c>
      <c r="AW77" s="68">
        <f t="shared" ref="AW77:AX77" si="140">SUM(AW66:AW76)</f>
        <v>-14350</v>
      </c>
      <c r="AX77" s="68">
        <f t="shared" si="140"/>
        <v>2939</v>
      </c>
      <c r="AY77" s="68">
        <f t="shared" ref="AY77:AZ77" si="141">SUM(AY66:AY76)</f>
        <v>-2760</v>
      </c>
      <c r="AZ77" s="68">
        <f t="shared" si="141"/>
        <v>-74580</v>
      </c>
    </row>
    <row r="78" spans="2:65" ht="12" customHeight="1" x14ac:dyDescent="0.2">
      <c r="B78" s="210" t="s">
        <v>187</v>
      </c>
      <c r="C78" s="211"/>
      <c r="D78" s="68">
        <f t="shared" ref="D78:W78" si="142">SUM(D44,D64,D77)</f>
        <v>3464</v>
      </c>
      <c r="E78" s="68">
        <f t="shared" si="142"/>
        <v>-10591</v>
      </c>
      <c r="F78" s="68">
        <f t="shared" si="142"/>
        <v>-12990</v>
      </c>
      <c r="G78" s="68">
        <f t="shared" si="142"/>
        <v>-12271</v>
      </c>
      <c r="H78" s="68">
        <f t="shared" si="142"/>
        <v>7456</v>
      </c>
      <c r="I78" s="68">
        <f t="shared" si="142"/>
        <v>-4434</v>
      </c>
      <c r="J78" s="68">
        <f t="shared" si="142"/>
        <v>-4695</v>
      </c>
      <c r="K78" s="68">
        <f t="shared" si="142"/>
        <v>4991</v>
      </c>
      <c r="L78" s="68">
        <f t="shared" si="142"/>
        <v>11215</v>
      </c>
      <c r="M78" s="68">
        <f t="shared" si="142"/>
        <v>5456</v>
      </c>
      <c r="N78" s="68">
        <f t="shared" si="142"/>
        <v>3500</v>
      </c>
      <c r="O78" s="68">
        <f t="shared" si="142"/>
        <v>-5071</v>
      </c>
      <c r="P78" s="68">
        <f t="shared" si="142"/>
        <v>10984</v>
      </c>
      <c r="Q78" s="68">
        <f t="shared" si="142"/>
        <v>5716</v>
      </c>
      <c r="R78" s="68">
        <f t="shared" si="142"/>
        <v>8208</v>
      </c>
      <c r="S78" s="68">
        <f t="shared" si="142"/>
        <v>7581</v>
      </c>
      <c r="T78" s="68">
        <f t="shared" si="142"/>
        <v>-6216</v>
      </c>
      <c r="U78" s="68">
        <f t="shared" si="142"/>
        <v>-20934</v>
      </c>
      <c r="V78" s="68">
        <f t="shared" si="142"/>
        <v>-17112</v>
      </c>
      <c r="W78" s="68">
        <f t="shared" si="142"/>
        <v>-7852</v>
      </c>
      <c r="X78" s="68">
        <f t="shared" ref="X78:Y78" si="143">SUM(X44,X64,X77)</f>
        <v>-2321</v>
      </c>
      <c r="Y78" s="68">
        <f t="shared" si="143"/>
        <v>-10364</v>
      </c>
      <c r="Z78" s="68">
        <f t="shared" ref="Z78:AA78" si="144">SUM(Z44,Z64,Z77)</f>
        <v>-7487</v>
      </c>
      <c r="AA78" s="68">
        <f t="shared" si="144"/>
        <v>-6041</v>
      </c>
      <c r="AC78" s="68">
        <f t="shared" ref="AC78:AV78" si="145">SUM(AC44,AC64,AC77)</f>
        <v>3464</v>
      </c>
      <c r="AD78" s="68">
        <f t="shared" si="145"/>
        <v>-14055</v>
      </c>
      <c r="AE78" s="68">
        <f t="shared" si="145"/>
        <v>-2399</v>
      </c>
      <c r="AF78" s="68">
        <f t="shared" si="145"/>
        <v>719</v>
      </c>
      <c r="AG78" s="68">
        <f t="shared" si="145"/>
        <v>7456</v>
      </c>
      <c r="AH78" s="68">
        <f t="shared" si="145"/>
        <v>-11890</v>
      </c>
      <c r="AI78" s="68">
        <f t="shared" si="145"/>
        <v>-261</v>
      </c>
      <c r="AJ78" s="68">
        <f t="shared" si="145"/>
        <v>9686</v>
      </c>
      <c r="AK78" s="68">
        <f t="shared" si="145"/>
        <v>11215</v>
      </c>
      <c r="AL78" s="68">
        <f t="shared" si="145"/>
        <v>-5759</v>
      </c>
      <c r="AM78" s="68">
        <f t="shared" si="145"/>
        <v>-1956</v>
      </c>
      <c r="AN78" s="68">
        <f t="shared" si="145"/>
        <v>-8571</v>
      </c>
      <c r="AO78" s="68">
        <f t="shared" si="145"/>
        <v>10984</v>
      </c>
      <c r="AP78" s="68">
        <f t="shared" si="145"/>
        <v>-5268</v>
      </c>
      <c r="AQ78" s="68">
        <f t="shared" si="145"/>
        <v>2492</v>
      </c>
      <c r="AR78" s="68">
        <f t="shared" si="145"/>
        <v>-627</v>
      </c>
      <c r="AS78" s="68">
        <f t="shared" si="145"/>
        <v>-6216</v>
      </c>
      <c r="AT78" s="68">
        <f t="shared" si="145"/>
        <v>-14718</v>
      </c>
      <c r="AU78" s="68">
        <f t="shared" si="145"/>
        <v>3822</v>
      </c>
      <c r="AV78" s="68">
        <f t="shared" si="145"/>
        <v>9260</v>
      </c>
      <c r="AW78" s="68">
        <f t="shared" ref="AW78:AX78" si="146">SUM(AW44,AW64,AW77)</f>
        <v>-2321</v>
      </c>
      <c r="AX78" s="68">
        <f t="shared" si="146"/>
        <v>-8043</v>
      </c>
      <c r="AY78" s="68">
        <f t="shared" ref="AY78:AZ78" si="147">SUM(AY44,AY64,AY77)</f>
        <v>2877</v>
      </c>
      <c r="AZ78" s="68">
        <f t="shared" si="147"/>
        <v>1446</v>
      </c>
    </row>
    <row r="79" spans="2:65" ht="12" customHeight="1" x14ac:dyDescent="0.2">
      <c r="B79" s="69"/>
      <c r="C79" s="70" t="s">
        <v>188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1">
        <v>0</v>
      </c>
      <c r="X79" s="71">
        <v>0</v>
      </c>
      <c r="Y79" s="71">
        <v>0</v>
      </c>
      <c r="Z79" s="71">
        <v>0</v>
      </c>
      <c r="AA79" s="71">
        <v>0</v>
      </c>
      <c r="AC79" s="71">
        <v>0</v>
      </c>
      <c r="AD79" s="71">
        <v>0</v>
      </c>
      <c r="AE79" s="71">
        <v>0</v>
      </c>
      <c r="AF79" s="71">
        <v>0</v>
      </c>
      <c r="AG79" s="71">
        <v>0</v>
      </c>
      <c r="AH79" s="71">
        <v>0</v>
      </c>
      <c r="AI79" s="71">
        <v>0</v>
      </c>
      <c r="AJ79" s="71">
        <v>0</v>
      </c>
      <c r="AK79" s="71">
        <v>0</v>
      </c>
      <c r="AL79" s="71">
        <v>0</v>
      </c>
      <c r="AM79" s="71">
        <v>0</v>
      </c>
      <c r="AN79" s="71">
        <v>0</v>
      </c>
      <c r="AO79" s="71">
        <v>0</v>
      </c>
      <c r="AP79" s="71">
        <v>0</v>
      </c>
      <c r="AQ79" s="71">
        <v>0</v>
      </c>
      <c r="AR79" s="71">
        <v>0</v>
      </c>
      <c r="AS79" s="71">
        <v>0</v>
      </c>
      <c r="AT79" s="71">
        <v>0</v>
      </c>
      <c r="AU79" s="71">
        <v>0</v>
      </c>
      <c r="AV79" s="71">
        <v>0</v>
      </c>
      <c r="AW79" s="71">
        <v>0</v>
      </c>
      <c r="AX79" s="71">
        <v>0</v>
      </c>
      <c r="AY79" s="71">
        <v>0</v>
      </c>
      <c r="AZ79" s="71">
        <v>0</v>
      </c>
    </row>
    <row r="80" spans="2:65" ht="12" customHeight="1" x14ac:dyDescent="0.2">
      <c r="B80" s="216" t="s">
        <v>189</v>
      </c>
      <c r="C80" s="213"/>
      <c r="D80" s="49">
        <v>41602</v>
      </c>
      <c r="E80" s="49">
        <v>41602</v>
      </c>
      <c r="F80" s="49">
        <v>41602</v>
      </c>
      <c r="G80" s="49">
        <v>41602</v>
      </c>
      <c r="H80" s="49">
        <v>29331</v>
      </c>
      <c r="I80" s="49">
        <v>29331</v>
      </c>
      <c r="J80" s="49">
        <v>29331</v>
      </c>
      <c r="K80" s="49">
        <v>29331</v>
      </c>
      <c r="L80" s="49">
        <v>34322</v>
      </c>
      <c r="M80" s="49">
        <v>34322</v>
      </c>
      <c r="N80" s="49">
        <v>34322</v>
      </c>
      <c r="O80" s="49">
        <v>34322</v>
      </c>
      <c r="P80" s="49">
        <f>O82</f>
        <v>29251</v>
      </c>
      <c r="Q80" s="49">
        <f>O82</f>
        <v>29251</v>
      </c>
      <c r="R80" s="49">
        <f>O82</f>
        <v>29251</v>
      </c>
      <c r="S80" s="49">
        <f>O82</f>
        <v>29251</v>
      </c>
      <c r="T80" s="49">
        <f>S82</f>
        <v>36832</v>
      </c>
      <c r="U80" s="49">
        <f>S82</f>
        <v>36832</v>
      </c>
      <c r="V80" s="49">
        <v>36832</v>
      </c>
      <c r="W80" s="49">
        <v>36832</v>
      </c>
      <c r="X80" s="49">
        <v>28980</v>
      </c>
      <c r="Y80" s="49">
        <v>28980</v>
      </c>
      <c r="Z80" s="49">
        <v>28980</v>
      </c>
      <c r="AA80" s="49">
        <v>28980</v>
      </c>
      <c r="AC80" s="52">
        <f>D80</f>
        <v>41602</v>
      </c>
      <c r="AD80" s="52">
        <f>AC82</f>
        <v>45066</v>
      </c>
      <c r="AE80" s="52">
        <f t="shared" ref="AE80:AZ80" si="148">AD82</f>
        <v>31011</v>
      </c>
      <c r="AF80" s="52">
        <f t="shared" si="148"/>
        <v>28612</v>
      </c>
      <c r="AG80" s="52">
        <f t="shared" si="148"/>
        <v>29331</v>
      </c>
      <c r="AH80" s="52">
        <f t="shared" si="148"/>
        <v>36787</v>
      </c>
      <c r="AI80" s="52">
        <f t="shared" si="148"/>
        <v>24897</v>
      </c>
      <c r="AJ80" s="52">
        <f t="shared" si="148"/>
        <v>24636</v>
      </c>
      <c r="AK80" s="52">
        <f t="shared" si="148"/>
        <v>34322</v>
      </c>
      <c r="AL80" s="52">
        <f t="shared" si="148"/>
        <v>45537</v>
      </c>
      <c r="AM80" s="52">
        <f t="shared" si="148"/>
        <v>39778</v>
      </c>
      <c r="AN80" s="52">
        <f t="shared" si="148"/>
        <v>37822</v>
      </c>
      <c r="AO80" s="52">
        <f t="shared" si="148"/>
        <v>29251</v>
      </c>
      <c r="AP80" s="52">
        <f t="shared" si="148"/>
        <v>40235</v>
      </c>
      <c r="AQ80" s="52">
        <f t="shared" si="148"/>
        <v>34967</v>
      </c>
      <c r="AR80" s="52">
        <f t="shared" si="148"/>
        <v>37459</v>
      </c>
      <c r="AS80" s="52">
        <f t="shared" si="148"/>
        <v>36832</v>
      </c>
      <c r="AT80" s="52">
        <f t="shared" si="148"/>
        <v>30616</v>
      </c>
      <c r="AU80" s="52">
        <f t="shared" si="148"/>
        <v>15898</v>
      </c>
      <c r="AV80" s="52">
        <f t="shared" si="148"/>
        <v>19720</v>
      </c>
      <c r="AW80" s="52">
        <f t="shared" si="148"/>
        <v>28980</v>
      </c>
      <c r="AX80" s="52">
        <f t="shared" si="148"/>
        <v>26659</v>
      </c>
      <c r="AY80" s="52">
        <f t="shared" si="148"/>
        <v>18616</v>
      </c>
      <c r="AZ80" s="52">
        <f t="shared" si="148"/>
        <v>21493</v>
      </c>
    </row>
    <row r="81" spans="2:52" ht="12" customHeight="1" x14ac:dyDescent="0.2">
      <c r="B81" s="51"/>
      <c r="C81" s="67" t="s">
        <v>190</v>
      </c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>
        <f>T81</f>
        <v>0</v>
      </c>
      <c r="AT81" s="52"/>
      <c r="AU81" s="52"/>
      <c r="AV81" s="52"/>
      <c r="AW81" s="52"/>
      <c r="AX81" s="52"/>
      <c r="AY81" s="52"/>
      <c r="AZ81" s="52"/>
    </row>
    <row r="82" spans="2:52" ht="12" customHeight="1" x14ac:dyDescent="0.2">
      <c r="B82" s="210" t="s">
        <v>191</v>
      </c>
      <c r="C82" s="211"/>
      <c r="D82" s="68">
        <f t="shared" ref="D82:I82" si="149">SUM(D78,D80)</f>
        <v>45066</v>
      </c>
      <c r="E82" s="68">
        <f t="shared" si="149"/>
        <v>31011</v>
      </c>
      <c r="F82" s="68">
        <f t="shared" si="149"/>
        <v>28612</v>
      </c>
      <c r="G82" s="68">
        <f t="shared" si="149"/>
        <v>29331</v>
      </c>
      <c r="H82" s="68">
        <f t="shared" si="149"/>
        <v>36787</v>
      </c>
      <c r="I82" s="68">
        <f t="shared" si="149"/>
        <v>24897</v>
      </c>
      <c r="J82" s="68">
        <f>SUM(J78,J80)</f>
        <v>24636</v>
      </c>
      <c r="K82" s="68">
        <f t="shared" ref="K82:R82" si="150">SUM(K78,K80)</f>
        <v>34322</v>
      </c>
      <c r="L82" s="68">
        <f t="shared" si="150"/>
        <v>45537</v>
      </c>
      <c r="M82" s="68">
        <f t="shared" si="150"/>
        <v>39778</v>
      </c>
      <c r="N82" s="68">
        <f t="shared" si="150"/>
        <v>37822</v>
      </c>
      <c r="O82" s="68">
        <f t="shared" si="150"/>
        <v>29251</v>
      </c>
      <c r="P82" s="68">
        <f t="shared" si="150"/>
        <v>40235</v>
      </c>
      <c r="Q82" s="68">
        <f t="shared" si="150"/>
        <v>34967</v>
      </c>
      <c r="R82" s="68">
        <f t="shared" si="150"/>
        <v>37459</v>
      </c>
      <c r="S82" s="68">
        <f t="shared" ref="S82:AA82" si="151">SUM(S78,S80)</f>
        <v>36832</v>
      </c>
      <c r="T82" s="68">
        <f t="shared" si="151"/>
        <v>30616</v>
      </c>
      <c r="U82" s="68">
        <f t="shared" si="151"/>
        <v>15898</v>
      </c>
      <c r="V82" s="68">
        <f t="shared" si="151"/>
        <v>19720</v>
      </c>
      <c r="W82" s="68">
        <f t="shared" si="151"/>
        <v>28980</v>
      </c>
      <c r="X82" s="68">
        <f t="shared" si="151"/>
        <v>26659</v>
      </c>
      <c r="Y82" s="68">
        <f t="shared" si="151"/>
        <v>18616</v>
      </c>
      <c r="Z82" s="68">
        <f t="shared" si="151"/>
        <v>21493</v>
      </c>
      <c r="AA82" s="68">
        <f t="shared" si="151"/>
        <v>22939</v>
      </c>
      <c r="AC82" s="68">
        <f t="shared" ref="AC82:AT82" si="152">SUM(AC78,AC80)</f>
        <v>45066</v>
      </c>
      <c r="AD82" s="68">
        <f t="shared" si="152"/>
        <v>31011</v>
      </c>
      <c r="AE82" s="68">
        <f t="shared" si="152"/>
        <v>28612</v>
      </c>
      <c r="AF82" s="68">
        <f t="shared" si="152"/>
        <v>29331</v>
      </c>
      <c r="AG82" s="68">
        <f t="shared" si="152"/>
        <v>36787</v>
      </c>
      <c r="AH82" s="68">
        <f t="shared" si="152"/>
        <v>24897</v>
      </c>
      <c r="AI82" s="68">
        <f t="shared" si="152"/>
        <v>24636</v>
      </c>
      <c r="AJ82" s="68">
        <f t="shared" si="152"/>
        <v>34322</v>
      </c>
      <c r="AK82" s="68">
        <f t="shared" si="152"/>
        <v>45537</v>
      </c>
      <c r="AL82" s="68">
        <f t="shared" si="152"/>
        <v>39778</v>
      </c>
      <c r="AM82" s="68">
        <f t="shared" si="152"/>
        <v>37822</v>
      </c>
      <c r="AN82" s="68">
        <f t="shared" si="152"/>
        <v>29251</v>
      </c>
      <c r="AO82" s="68">
        <f t="shared" si="152"/>
        <v>40235</v>
      </c>
      <c r="AP82" s="68">
        <f t="shared" si="152"/>
        <v>34967</v>
      </c>
      <c r="AQ82" s="68">
        <f t="shared" si="152"/>
        <v>37459</v>
      </c>
      <c r="AR82" s="68">
        <f t="shared" si="152"/>
        <v>36832</v>
      </c>
      <c r="AS82" s="68">
        <f t="shared" si="152"/>
        <v>30616</v>
      </c>
      <c r="AT82" s="68">
        <f t="shared" si="152"/>
        <v>15898</v>
      </c>
      <c r="AU82" s="68">
        <f t="shared" ref="AU82:AX82" si="153">SUM(AU78,AU80)</f>
        <v>19720</v>
      </c>
      <c r="AV82" s="68">
        <f t="shared" si="153"/>
        <v>28980</v>
      </c>
      <c r="AW82" s="68">
        <f t="shared" si="153"/>
        <v>26659</v>
      </c>
      <c r="AX82" s="68">
        <f t="shared" si="153"/>
        <v>18616</v>
      </c>
      <c r="AY82" s="68">
        <f t="shared" ref="AY82:AZ82" si="154">SUM(AY78,AY80)</f>
        <v>21493</v>
      </c>
      <c r="AZ82" s="68">
        <f t="shared" si="154"/>
        <v>22939</v>
      </c>
    </row>
    <row r="83" spans="2:52" ht="12" customHeight="1" x14ac:dyDescent="0.2">
      <c r="B83" s="107"/>
      <c r="C83" s="108" t="s">
        <v>190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</row>
    <row r="84" spans="2:52" ht="12" hidden="1" customHeight="1" x14ac:dyDescent="0.2">
      <c r="B84" s="54"/>
      <c r="C84" s="54"/>
      <c r="AC84" s="46" t="b">
        <f t="shared" ref="AC84:AN84" si="155">AC82=D82</f>
        <v>1</v>
      </c>
      <c r="AD84" s="46" t="b">
        <f t="shared" si="155"/>
        <v>1</v>
      </c>
      <c r="AE84" s="46" t="b">
        <f t="shared" si="155"/>
        <v>1</v>
      </c>
      <c r="AF84" s="46" t="b">
        <f t="shared" si="155"/>
        <v>1</v>
      </c>
      <c r="AG84" s="46" t="b">
        <f t="shared" si="155"/>
        <v>1</v>
      </c>
      <c r="AH84" s="46" t="b">
        <f t="shared" si="155"/>
        <v>1</v>
      </c>
      <c r="AI84" s="46" t="b">
        <f t="shared" si="155"/>
        <v>1</v>
      </c>
      <c r="AJ84" s="46" t="b">
        <f t="shared" si="155"/>
        <v>1</v>
      </c>
      <c r="AK84" s="46" t="b">
        <f t="shared" si="155"/>
        <v>1</v>
      </c>
      <c r="AL84" s="46" t="b">
        <f t="shared" si="155"/>
        <v>1</v>
      </c>
      <c r="AM84" s="46" t="b">
        <f t="shared" si="155"/>
        <v>1</v>
      </c>
      <c r="AN84" s="46" t="b">
        <f t="shared" si="155"/>
        <v>1</v>
      </c>
    </row>
    <row r="85" spans="2:52" ht="12" customHeight="1" x14ac:dyDescent="0.2">
      <c r="B85" s="54"/>
      <c r="C85" s="54"/>
    </row>
    <row r="86" spans="2:52" ht="12" customHeight="1" x14ac:dyDescent="0.2">
      <c r="B86" s="55"/>
      <c r="C86" s="56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</row>
    <row r="87" spans="2:52" ht="12" customHeight="1" x14ac:dyDescent="0.2">
      <c r="B87" s="55"/>
      <c r="C87" s="56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</row>
    <row r="88" spans="2:52" s="60" customFormat="1" ht="12" customHeight="1" x14ac:dyDescent="0.2">
      <c r="B88" s="58"/>
      <c r="C88" s="59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8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</row>
  </sheetData>
  <mergeCells count="14">
    <mergeCell ref="B78:C78"/>
    <mergeCell ref="B80:C80"/>
    <mergeCell ref="B82:C82"/>
    <mergeCell ref="D8:AA8"/>
    <mergeCell ref="AC8:AZ8"/>
    <mergeCell ref="B6:C6"/>
    <mergeCell ref="B40:C40"/>
    <mergeCell ref="B44:C44"/>
    <mergeCell ref="B64:C64"/>
    <mergeCell ref="B77:C77"/>
    <mergeCell ref="B8:C9"/>
    <mergeCell ref="B11:C11"/>
    <mergeCell ref="B12:C12"/>
    <mergeCell ref="B31:C31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9" t="s">
        <v>59</v>
      </c>
      <c r="C3" s="230"/>
      <c r="D3" s="226" t="s">
        <v>195</v>
      </c>
      <c r="E3" s="226" t="s">
        <v>196</v>
      </c>
      <c r="F3" s="226" t="s">
        <v>197</v>
      </c>
      <c r="G3" s="226" t="s">
        <v>198</v>
      </c>
      <c r="H3" s="226" t="s">
        <v>199</v>
      </c>
      <c r="I3" s="226" t="s">
        <v>200</v>
      </c>
      <c r="J3" s="226" t="s">
        <v>201</v>
      </c>
      <c r="K3" s="47"/>
      <c r="L3" s="229" t="s">
        <v>59</v>
      </c>
      <c r="M3" s="230"/>
      <c r="N3" s="226" t="s">
        <v>195</v>
      </c>
      <c r="O3" s="226" t="s">
        <v>196</v>
      </c>
      <c r="P3" s="226" t="s">
        <v>197</v>
      </c>
      <c r="Q3" s="226" t="s">
        <v>198</v>
      </c>
      <c r="R3" s="226" t="s">
        <v>199</v>
      </c>
      <c r="S3" s="226" t="s">
        <v>200</v>
      </c>
      <c r="T3" s="226" t="s">
        <v>201</v>
      </c>
    </row>
    <row r="4" spans="2:20" ht="11.1" customHeight="1" x14ac:dyDescent="0.2">
      <c r="B4" s="231"/>
      <c r="C4" s="232"/>
      <c r="D4" s="227"/>
      <c r="E4" s="227"/>
      <c r="F4" s="227"/>
      <c r="G4" s="227"/>
      <c r="H4" s="227"/>
      <c r="I4" s="227"/>
      <c r="J4" s="228"/>
      <c r="K4" s="47"/>
      <c r="L4" s="231"/>
      <c r="M4" s="232"/>
      <c r="N4" s="227"/>
      <c r="O4" s="227"/>
      <c r="P4" s="227"/>
      <c r="Q4" s="227"/>
      <c r="R4" s="227"/>
      <c r="S4" s="227"/>
      <c r="T4" s="228"/>
    </row>
    <row r="5" spans="2:20" ht="11.1" customHeight="1" x14ac:dyDescent="0.2">
      <c r="B5" s="224" t="s">
        <v>209</v>
      </c>
      <c r="C5" s="225"/>
      <c r="D5" s="225"/>
      <c r="E5" s="225"/>
      <c r="F5" s="225"/>
      <c r="G5" s="225"/>
      <c r="H5" s="73"/>
      <c r="I5" s="73"/>
      <c r="J5" s="73"/>
      <c r="K5" s="47"/>
      <c r="L5" s="224" t="s">
        <v>209</v>
      </c>
      <c r="M5" s="225"/>
      <c r="N5" s="225"/>
      <c r="O5" s="225"/>
      <c r="P5" s="225"/>
      <c r="Q5" s="225"/>
      <c r="R5" s="73"/>
      <c r="S5" s="73"/>
      <c r="T5" s="73"/>
    </row>
    <row r="6" spans="2:20" ht="11.1" customHeight="1" x14ac:dyDescent="0.2">
      <c r="B6" s="223" t="s">
        <v>203</v>
      </c>
      <c r="C6" s="223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23" t="s">
        <v>203</v>
      </c>
      <c r="M6" s="223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23" t="s">
        <v>33</v>
      </c>
      <c r="C7" s="223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23" t="s">
        <v>33</v>
      </c>
      <c r="M7" s="223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17" t="s">
        <v>204</v>
      </c>
      <c r="C8" s="217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17" t="s">
        <v>204</v>
      </c>
      <c r="M8" s="217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20" t="s">
        <v>4</v>
      </c>
      <c r="C9" s="221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20" t="s">
        <v>4</v>
      </c>
      <c r="M9" s="221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20" t="s">
        <v>5</v>
      </c>
      <c r="C10" s="221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20" t="s">
        <v>5</v>
      </c>
      <c r="M10" s="221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17" t="s">
        <v>205</v>
      </c>
      <c r="C11" s="217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17" t="s">
        <v>205</v>
      </c>
      <c r="M11" s="217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20" t="s">
        <v>206</v>
      </c>
      <c r="C12" s="221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20" t="s">
        <v>206</v>
      </c>
      <c r="M12" s="221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22" t="s">
        <v>207</v>
      </c>
      <c r="C13" s="221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22" t="s">
        <v>207</v>
      </c>
      <c r="M13" s="221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22" t="s">
        <v>27</v>
      </c>
      <c r="C14" s="221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22" t="s">
        <v>27</v>
      </c>
      <c r="M14" s="221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17" t="s">
        <v>208</v>
      </c>
      <c r="C15" s="217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17" t="s">
        <v>208</v>
      </c>
      <c r="M15" s="217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18" t="s">
        <v>23</v>
      </c>
      <c r="C17" s="219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18" t="s">
        <v>23</v>
      </c>
      <c r="M17" s="219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230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29" t="s">
        <v>59</v>
      </c>
      <c r="C20" s="230"/>
      <c r="D20" s="226" t="s">
        <v>195</v>
      </c>
      <c r="E20" s="226" t="s">
        <v>196</v>
      </c>
      <c r="F20" s="226" t="s">
        <v>197</v>
      </c>
      <c r="G20" s="226" t="s">
        <v>198</v>
      </c>
      <c r="H20" s="226" t="s">
        <v>199</v>
      </c>
      <c r="I20" s="226" t="s">
        <v>200</v>
      </c>
      <c r="J20" s="226" t="s">
        <v>201</v>
      </c>
      <c r="L20" s="229" t="s">
        <v>59</v>
      </c>
      <c r="M20" s="230"/>
      <c r="N20" s="226" t="s">
        <v>195</v>
      </c>
      <c r="O20" s="226" t="s">
        <v>196</v>
      </c>
      <c r="P20" s="226" t="s">
        <v>197</v>
      </c>
      <c r="Q20" s="226" t="s">
        <v>198</v>
      </c>
      <c r="R20" s="226" t="s">
        <v>199</v>
      </c>
      <c r="S20" s="226" t="s">
        <v>200</v>
      </c>
      <c r="T20" s="226" t="s">
        <v>201</v>
      </c>
    </row>
    <row r="21" spans="2:25" s="47" customFormat="1" ht="11.1" customHeight="1" x14ac:dyDescent="0.2">
      <c r="B21" s="231"/>
      <c r="C21" s="232"/>
      <c r="D21" s="227"/>
      <c r="E21" s="227"/>
      <c r="F21" s="227"/>
      <c r="G21" s="227"/>
      <c r="H21" s="227"/>
      <c r="I21" s="227"/>
      <c r="J21" s="228"/>
      <c r="L21" s="231"/>
      <c r="M21" s="232"/>
      <c r="N21" s="227"/>
      <c r="O21" s="227"/>
      <c r="P21" s="227"/>
      <c r="Q21" s="227"/>
      <c r="R21" s="227"/>
      <c r="S21" s="227"/>
      <c r="T21" s="228"/>
    </row>
    <row r="22" spans="2:25" s="47" customFormat="1" ht="11.1" customHeight="1" x14ac:dyDescent="0.2">
      <c r="B22" s="224" t="s">
        <v>212</v>
      </c>
      <c r="C22" s="225"/>
      <c r="D22" s="225"/>
      <c r="E22" s="225"/>
      <c r="F22" s="225"/>
      <c r="G22" s="225"/>
      <c r="H22" s="73"/>
      <c r="I22" s="73"/>
      <c r="J22" s="73"/>
      <c r="L22" s="224" t="s">
        <v>213</v>
      </c>
      <c r="M22" s="225"/>
      <c r="N22" s="225"/>
      <c r="O22" s="225"/>
      <c r="P22" s="225"/>
      <c r="Q22" s="225"/>
      <c r="R22" s="73"/>
      <c r="S22" s="73"/>
      <c r="T22" s="73"/>
    </row>
    <row r="23" spans="2:25" s="47" customFormat="1" ht="11.1" customHeight="1" x14ac:dyDescent="0.2">
      <c r="B23" s="223" t="s">
        <v>203</v>
      </c>
      <c r="C23" s="223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23" t="s">
        <v>203</v>
      </c>
      <c r="M23" s="223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23" t="s">
        <v>33</v>
      </c>
      <c r="C24" s="223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23" t="s">
        <v>33</v>
      </c>
      <c r="M24" s="223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17" t="s">
        <v>204</v>
      </c>
      <c r="C25" s="217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17" t="s">
        <v>204</v>
      </c>
      <c r="M25" s="217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20" t="s">
        <v>4</v>
      </c>
      <c r="C26" s="221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20" t="s">
        <v>4</v>
      </c>
      <c r="M26" s="221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20" t="s">
        <v>5</v>
      </c>
      <c r="C27" s="221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20" t="s">
        <v>5</v>
      </c>
      <c r="M27" s="221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17" t="s">
        <v>205</v>
      </c>
      <c r="C28" s="217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17" t="s">
        <v>205</v>
      </c>
      <c r="M28" s="217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20" t="s">
        <v>206</v>
      </c>
      <c r="C29" s="221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20" t="s">
        <v>206</v>
      </c>
      <c r="M29" s="221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22" t="s">
        <v>207</v>
      </c>
      <c r="C30" s="221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22" t="s">
        <v>207</v>
      </c>
      <c r="M30" s="221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22" t="s">
        <v>27</v>
      </c>
      <c r="C31" s="221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22" t="s">
        <v>27</v>
      </c>
      <c r="M31" s="221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17" t="s">
        <v>208</v>
      </c>
      <c r="C32" s="217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17" t="s">
        <v>208</v>
      </c>
      <c r="M32" s="217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18" t="s">
        <v>23</v>
      </c>
      <c r="C34" s="219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18" t="s">
        <v>23</v>
      </c>
      <c r="M34" s="219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29" t="s">
        <v>59</v>
      </c>
      <c r="C37" s="230"/>
      <c r="D37" s="226" t="s">
        <v>195</v>
      </c>
      <c r="E37" s="226" t="s">
        <v>196</v>
      </c>
      <c r="F37" s="226" t="s">
        <v>197</v>
      </c>
      <c r="G37" s="226" t="s">
        <v>198</v>
      </c>
      <c r="H37" s="226" t="s">
        <v>199</v>
      </c>
      <c r="I37" s="226" t="s">
        <v>200</v>
      </c>
      <c r="J37" s="226" t="s">
        <v>201</v>
      </c>
      <c r="L37" s="229" t="s">
        <v>59</v>
      </c>
      <c r="M37" s="230"/>
      <c r="N37" s="226" t="s">
        <v>195</v>
      </c>
      <c r="O37" s="226" t="s">
        <v>196</v>
      </c>
      <c r="P37" s="226" t="s">
        <v>197</v>
      </c>
      <c r="Q37" s="226" t="s">
        <v>198</v>
      </c>
      <c r="R37" s="226" t="s">
        <v>199</v>
      </c>
      <c r="S37" s="226" t="s">
        <v>200</v>
      </c>
      <c r="T37" s="226" t="s">
        <v>201</v>
      </c>
    </row>
    <row r="38" spans="2:20" ht="11.1" customHeight="1" x14ac:dyDescent="0.2">
      <c r="B38" s="231"/>
      <c r="C38" s="232"/>
      <c r="D38" s="227"/>
      <c r="E38" s="227"/>
      <c r="F38" s="227"/>
      <c r="G38" s="227"/>
      <c r="H38" s="227"/>
      <c r="I38" s="227"/>
      <c r="J38" s="227"/>
      <c r="L38" s="231"/>
      <c r="M38" s="232"/>
      <c r="N38" s="227"/>
      <c r="O38" s="227"/>
      <c r="P38" s="227"/>
      <c r="Q38" s="227"/>
      <c r="R38" s="227"/>
      <c r="S38" s="227"/>
      <c r="T38" s="227"/>
    </row>
    <row r="39" spans="2:20" ht="11.1" customHeight="1" x14ac:dyDescent="0.2">
      <c r="B39" s="224" t="s">
        <v>216</v>
      </c>
      <c r="C39" s="225"/>
      <c r="D39" s="225"/>
      <c r="E39" s="225"/>
      <c r="F39" s="225"/>
      <c r="G39" s="225"/>
      <c r="H39" s="73"/>
      <c r="I39" s="73"/>
      <c r="J39" s="80"/>
      <c r="L39" s="224" t="s">
        <v>217</v>
      </c>
      <c r="M39" s="225"/>
      <c r="N39" s="225"/>
      <c r="O39" s="225"/>
      <c r="P39" s="225"/>
      <c r="Q39" s="225"/>
      <c r="R39" s="73"/>
      <c r="S39" s="73"/>
      <c r="T39" s="80"/>
    </row>
    <row r="40" spans="2:20" ht="11.1" customHeight="1" x14ac:dyDescent="0.2">
      <c r="B40" s="223" t="s">
        <v>203</v>
      </c>
      <c r="C40" s="223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23" t="s">
        <v>203</v>
      </c>
      <c r="M40" s="223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23" t="s">
        <v>33</v>
      </c>
      <c r="C41" s="223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23" t="s">
        <v>33</v>
      </c>
      <c r="M41" s="223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17" t="s">
        <v>204</v>
      </c>
      <c r="C42" s="217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17" t="s">
        <v>204</v>
      </c>
      <c r="M42" s="217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20" t="s">
        <v>4</v>
      </c>
      <c r="C43" s="221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20" t="s">
        <v>4</v>
      </c>
      <c r="M43" s="221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20" t="s">
        <v>5</v>
      </c>
      <c r="C44" s="221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20" t="s">
        <v>5</v>
      </c>
      <c r="M44" s="221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17" t="s">
        <v>205</v>
      </c>
      <c r="C45" s="217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17" t="s">
        <v>205</v>
      </c>
      <c r="M45" s="217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20" t="s">
        <v>206</v>
      </c>
      <c r="C46" s="221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20" t="s">
        <v>206</v>
      </c>
      <c r="M46" s="221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22" t="s">
        <v>207</v>
      </c>
      <c r="C47" s="221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22" t="s">
        <v>207</v>
      </c>
      <c r="M47" s="221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22" t="s">
        <v>27</v>
      </c>
      <c r="C48" s="221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2" t="s">
        <v>27</v>
      </c>
      <c r="M48" s="221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17" t="s">
        <v>208</v>
      </c>
      <c r="C49" s="217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17" t="s">
        <v>208</v>
      </c>
      <c r="M49" s="217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18" t="s">
        <v>23</v>
      </c>
      <c r="C51" s="219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18" t="s">
        <v>23</v>
      </c>
      <c r="M51" s="219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29" t="s">
        <v>59</v>
      </c>
      <c r="C54" s="230"/>
      <c r="D54" s="226" t="s">
        <v>195</v>
      </c>
      <c r="E54" s="226" t="s">
        <v>196</v>
      </c>
      <c r="F54" s="226" t="s">
        <v>197</v>
      </c>
      <c r="G54" s="226" t="s">
        <v>198</v>
      </c>
      <c r="H54" s="226" t="s">
        <v>199</v>
      </c>
      <c r="I54" s="226" t="s">
        <v>200</v>
      </c>
      <c r="J54" s="226" t="s">
        <v>201</v>
      </c>
      <c r="L54" s="229" t="s">
        <v>59</v>
      </c>
      <c r="M54" s="230"/>
      <c r="N54" s="226" t="s">
        <v>195</v>
      </c>
      <c r="O54" s="226" t="s">
        <v>196</v>
      </c>
      <c r="P54" s="226" t="s">
        <v>197</v>
      </c>
      <c r="Q54" s="226" t="s">
        <v>198</v>
      </c>
      <c r="R54" s="226" t="s">
        <v>199</v>
      </c>
      <c r="S54" s="226" t="s">
        <v>200</v>
      </c>
      <c r="T54" s="226" t="s">
        <v>201</v>
      </c>
    </row>
    <row r="55" spans="2:20" ht="11.1" customHeight="1" x14ac:dyDescent="0.2">
      <c r="B55" s="231"/>
      <c r="C55" s="232"/>
      <c r="D55" s="227"/>
      <c r="E55" s="227"/>
      <c r="F55" s="227"/>
      <c r="G55" s="227"/>
      <c r="H55" s="227"/>
      <c r="I55" s="227"/>
      <c r="J55" s="228"/>
      <c r="L55" s="231"/>
      <c r="M55" s="232"/>
      <c r="N55" s="227"/>
      <c r="O55" s="227"/>
      <c r="P55" s="227"/>
      <c r="Q55" s="227"/>
      <c r="R55" s="227"/>
      <c r="S55" s="227"/>
      <c r="T55" s="228"/>
    </row>
    <row r="56" spans="2:20" ht="11.1" customHeight="1" x14ac:dyDescent="0.2">
      <c r="B56" s="224" t="s">
        <v>220</v>
      </c>
      <c r="C56" s="225"/>
      <c r="D56" s="225"/>
      <c r="E56" s="225"/>
      <c r="F56" s="225"/>
      <c r="G56" s="225"/>
      <c r="H56" s="73"/>
      <c r="I56" s="73"/>
      <c r="J56" s="80"/>
      <c r="L56" s="224" t="s">
        <v>221</v>
      </c>
      <c r="M56" s="225"/>
      <c r="N56" s="225"/>
      <c r="O56" s="225"/>
      <c r="P56" s="225"/>
      <c r="Q56" s="225"/>
      <c r="R56" s="73"/>
      <c r="S56" s="73"/>
      <c r="T56" s="80"/>
    </row>
    <row r="57" spans="2:20" ht="11.1" customHeight="1" x14ac:dyDescent="0.2">
      <c r="B57" s="223" t="s">
        <v>203</v>
      </c>
      <c r="C57" s="223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23" t="s">
        <v>203</v>
      </c>
      <c r="M57" s="223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23" t="s">
        <v>33</v>
      </c>
      <c r="C58" s="223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23" t="s">
        <v>33</v>
      </c>
      <c r="M58" s="223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17" t="s">
        <v>204</v>
      </c>
      <c r="C59" s="217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17" t="s">
        <v>204</v>
      </c>
      <c r="M59" s="217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20" t="s">
        <v>4</v>
      </c>
      <c r="C60" s="221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20" t="s">
        <v>4</v>
      </c>
      <c r="M60" s="221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20" t="s">
        <v>5</v>
      </c>
      <c r="C61" s="221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20" t="s">
        <v>5</v>
      </c>
      <c r="M61" s="221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17" t="s">
        <v>205</v>
      </c>
      <c r="C62" s="217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17" t="s">
        <v>205</v>
      </c>
      <c r="M62" s="217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20" t="s">
        <v>206</v>
      </c>
      <c r="C63" s="221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20" t="s">
        <v>206</v>
      </c>
      <c r="M63" s="221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22" t="s">
        <v>207</v>
      </c>
      <c r="C64" s="221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22" t="s">
        <v>207</v>
      </c>
      <c r="M64" s="221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22" t="s">
        <v>27</v>
      </c>
      <c r="C65" s="221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22" t="s">
        <v>27</v>
      </c>
      <c r="M65" s="221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17" t="s">
        <v>208</v>
      </c>
      <c r="C66" s="217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17" t="s">
        <v>208</v>
      </c>
      <c r="M66" s="217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18" t="s">
        <v>23</v>
      </c>
      <c r="C68" s="219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18" t="s">
        <v>23</v>
      </c>
      <c r="M68" s="219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29" t="s">
        <v>59</v>
      </c>
      <c r="C2" s="230"/>
      <c r="D2" s="226" t="s">
        <v>195</v>
      </c>
      <c r="E2" s="226" t="s">
        <v>196</v>
      </c>
      <c r="F2" s="226" t="s">
        <v>197</v>
      </c>
      <c r="G2" s="226" t="s">
        <v>198</v>
      </c>
      <c r="H2" s="226" t="s">
        <v>199</v>
      </c>
      <c r="I2" s="226" t="s">
        <v>200</v>
      </c>
      <c r="J2" s="226" t="s">
        <v>201</v>
      </c>
      <c r="K2" s="47"/>
      <c r="L2" s="229" t="s">
        <v>59</v>
      </c>
      <c r="M2" s="230"/>
      <c r="N2" s="226" t="s">
        <v>195</v>
      </c>
      <c r="O2" s="226" t="s">
        <v>196</v>
      </c>
      <c r="P2" s="226" t="s">
        <v>197</v>
      </c>
      <c r="Q2" s="226" t="s">
        <v>198</v>
      </c>
      <c r="R2" s="226" t="s">
        <v>199</v>
      </c>
      <c r="S2" s="226" t="s">
        <v>200</v>
      </c>
      <c r="T2" s="226" t="s">
        <v>201</v>
      </c>
    </row>
    <row r="3" spans="2:20" ht="11.1" customHeight="1" x14ac:dyDescent="0.2">
      <c r="B3" s="231"/>
      <c r="C3" s="232"/>
      <c r="D3" s="227"/>
      <c r="E3" s="227"/>
      <c r="F3" s="227"/>
      <c r="G3" s="227"/>
      <c r="H3" s="227"/>
      <c r="I3" s="227"/>
      <c r="J3" s="228"/>
      <c r="K3" s="47"/>
      <c r="L3" s="231"/>
      <c r="M3" s="232"/>
      <c r="N3" s="227"/>
      <c r="O3" s="227"/>
      <c r="P3" s="227"/>
      <c r="Q3" s="227"/>
      <c r="R3" s="227"/>
      <c r="S3" s="227"/>
      <c r="T3" s="228"/>
    </row>
    <row r="4" spans="2:20" ht="11.1" customHeight="1" x14ac:dyDescent="0.2">
      <c r="B4" s="233" t="s">
        <v>202</v>
      </c>
      <c r="C4" s="234"/>
      <c r="D4" s="234"/>
      <c r="E4" s="234"/>
      <c r="F4" s="234"/>
      <c r="G4" s="234"/>
      <c r="H4" s="73"/>
      <c r="I4" s="73"/>
      <c r="J4" s="74"/>
      <c r="K4" s="47"/>
      <c r="L4" s="233" t="s">
        <v>202</v>
      </c>
      <c r="M4" s="234"/>
      <c r="N4" s="234"/>
      <c r="O4" s="234"/>
      <c r="P4" s="234"/>
      <c r="Q4" s="234"/>
      <c r="R4" s="73"/>
      <c r="S4" s="73"/>
      <c r="T4" s="74"/>
    </row>
    <row r="5" spans="2:20" ht="11.1" customHeight="1" x14ac:dyDescent="0.2">
      <c r="B5" s="223" t="s">
        <v>203</v>
      </c>
      <c r="C5" s="223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23" t="s">
        <v>203</v>
      </c>
      <c r="M5" s="223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23" t="s">
        <v>33</v>
      </c>
      <c r="C6" s="223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23" t="s">
        <v>33</v>
      </c>
      <c r="M6" s="223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17" t="s">
        <v>204</v>
      </c>
      <c r="C7" s="217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17" t="s">
        <v>204</v>
      </c>
      <c r="M7" s="217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20" t="s">
        <v>4</v>
      </c>
      <c r="C8" s="221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20" t="s">
        <v>4</v>
      </c>
      <c r="M8" s="221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20" t="s">
        <v>5</v>
      </c>
      <c r="C9" s="221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20" t="s">
        <v>5</v>
      </c>
      <c r="M9" s="221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17" t="s">
        <v>205</v>
      </c>
      <c r="C10" s="217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17" t="s">
        <v>205</v>
      </c>
      <c r="M10" s="217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20" t="s">
        <v>206</v>
      </c>
      <c r="C11" s="221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20" t="s">
        <v>206</v>
      </c>
      <c r="M11" s="221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22" t="s">
        <v>207</v>
      </c>
      <c r="C12" s="221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22" t="s">
        <v>207</v>
      </c>
      <c r="M12" s="221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22" t="s">
        <v>27</v>
      </c>
      <c r="C13" s="221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2" t="s">
        <v>27</v>
      </c>
      <c r="M13" s="221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17" t="s">
        <v>208</v>
      </c>
      <c r="C14" s="217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17" t="s">
        <v>208</v>
      </c>
      <c r="M14" s="217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18" t="s">
        <v>23</v>
      </c>
      <c r="C16" s="219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18" t="s">
        <v>23</v>
      </c>
      <c r="M16" s="219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24" t="s">
        <v>209</v>
      </c>
      <c r="C17" s="225"/>
      <c r="D17" s="225"/>
      <c r="E17" s="225"/>
      <c r="F17" s="225"/>
      <c r="G17" s="225"/>
      <c r="H17" s="73"/>
      <c r="I17" s="73"/>
      <c r="J17" s="73"/>
      <c r="K17" s="47"/>
      <c r="L17" s="224" t="s">
        <v>209</v>
      </c>
      <c r="M17" s="225"/>
      <c r="N17" s="225"/>
      <c r="O17" s="225"/>
      <c r="P17" s="225"/>
      <c r="Q17" s="225"/>
      <c r="R17" s="73"/>
      <c r="S17" s="73"/>
      <c r="T17" s="73"/>
    </row>
    <row r="18" spans="2:20" ht="11.1" customHeight="1" x14ac:dyDescent="0.2">
      <c r="B18" s="223" t="s">
        <v>203</v>
      </c>
      <c r="C18" s="223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23" t="s">
        <v>203</v>
      </c>
      <c r="M18" s="223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23" t="s">
        <v>33</v>
      </c>
      <c r="C19" s="223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23" t="s">
        <v>33</v>
      </c>
      <c r="M19" s="223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17" t="s">
        <v>204</v>
      </c>
      <c r="C20" s="217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17" t="s">
        <v>204</v>
      </c>
      <c r="M20" s="217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20" t="s">
        <v>4</v>
      </c>
      <c r="C21" s="221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20" t="s">
        <v>4</v>
      </c>
      <c r="M21" s="221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20" t="s">
        <v>5</v>
      </c>
      <c r="C22" s="221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20" t="s">
        <v>5</v>
      </c>
      <c r="M22" s="221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17" t="s">
        <v>205</v>
      </c>
      <c r="C23" s="217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17" t="s">
        <v>205</v>
      </c>
      <c r="M23" s="217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20" t="s">
        <v>206</v>
      </c>
      <c r="C24" s="221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20" t="s">
        <v>206</v>
      </c>
      <c r="M24" s="221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22" t="s">
        <v>207</v>
      </c>
      <c r="C25" s="221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22" t="s">
        <v>207</v>
      </c>
      <c r="M25" s="221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22" t="s">
        <v>27</v>
      </c>
      <c r="C26" s="221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22" t="s">
        <v>27</v>
      </c>
      <c r="M26" s="221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17" t="s">
        <v>208</v>
      </c>
      <c r="C27" s="217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17" t="s">
        <v>208</v>
      </c>
      <c r="M27" s="217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18" t="s">
        <v>23</v>
      </c>
      <c r="C29" s="219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18" t="s">
        <v>23</v>
      </c>
      <c r="M29" s="219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29" t="s">
        <v>59</v>
      </c>
      <c r="C32" s="230"/>
      <c r="D32" s="226" t="s">
        <v>195</v>
      </c>
      <c r="E32" s="226" t="s">
        <v>196</v>
      </c>
      <c r="F32" s="226" t="s">
        <v>197</v>
      </c>
      <c r="G32" s="226" t="s">
        <v>198</v>
      </c>
      <c r="H32" s="226" t="s">
        <v>199</v>
      </c>
      <c r="I32" s="226" t="s">
        <v>200</v>
      </c>
      <c r="J32" s="226" t="s">
        <v>201</v>
      </c>
      <c r="L32" s="229" t="s">
        <v>59</v>
      </c>
      <c r="M32" s="230"/>
      <c r="N32" s="226" t="s">
        <v>195</v>
      </c>
      <c r="O32" s="226" t="s">
        <v>196</v>
      </c>
      <c r="P32" s="226" t="s">
        <v>197</v>
      </c>
      <c r="Q32" s="226" t="s">
        <v>198</v>
      </c>
      <c r="R32" s="226" t="s">
        <v>199</v>
      </c>
      <c r="S32" s="226" t="s">
        <v>200</v>
      </c>
      <c r="T32" s="226" t="s">
        <v>201</v>
      </c>
    </row>
    <row r="33" spans="2:20" s="47" customFormat="1" ht="11.1" customHeight="1" x14ac:dyDescent="0.2">
      <c r="B33" s="231"/>
      <c r="C33" s="232"/>
      <c r="D33" s="227"/>
      <c r="E33" s="227"/>
      <c r="F33" s="227"/>
      <c r="G33" s="227"/>
      <c r="H33" s="227"/>
      <c r="I33" s="227"/>
      <c r="J33" s="228"/>
      <c r="L33" s="231"/>
      <c r="M33" s="232"/>
      <c r="N33" s="227"/>
      <c r="O33" s="227"/>
      <c r="P33" s="227"/>
      <c r="Q33" s="227"/>
      <c r="R33" s="227"/>
      <c r="S33" s="227"/>
      <c r="T33" s="228"/>
    </row>
    <row r="34" spans="2:20" s="47" customFormat="1" ht="11.1" customHeight="1" x14ac:dyDescent="0.2">
      <c r="B34" s="233" t="s">
        <v>210</v>
      </c>
      <c r="C34" s="234"/>
      <c r="D34" s="234"/>
      <c r="E34" s="234"/>
      <c r="F34" s="234"/>
      <c r="G34" s="234"/>
      <c r="H34" s="73"/>
      <c r="I34" s="73"/>
      <c r="J34" s="74"/>
      <c r="L34" s="233" t="s">
        <v>211</v>
      </c>
      <c r="M34" s="234"/>
      <c r="N34" s="234"/>
      <c r="O34" s="234"/>
      <c r="P34" s="234"/>
      <c r="Q34" s="234"/>
      <c r="R34" s="73"/>
      <c r="S34" s="73"/>
      <c r="T34" s="74"/>
    </row>
    <row r="35" spans="2:20" s="47" customFormat="1" ht="11.1" customHeight="1" x14ac:dyDescent="0.2">
      <c r="B35" s="223" t="s">
        <v>203</v>
      </c>
      <c r="C35" s="223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23" t="s">
        <v>203</v>
      </c>
      <c r="M35" s="223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23" t="s">
        <v>33</v>
      </c>
      <c r="C36" s="223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23" t="s">
        <v>33</v>
      </c>
      <c r="M36" s="223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17" t="s">
        <v>204</v>
      </c>
      <c r="C37" s="217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17" t="s">
        <v>204</v>
      </c>
      <c r="M37" s="217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20" t="s">
        <v>4</v>
      </c>
      <c r="C38" s="221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20" t="s">
        <v>4</v>
      </c>
      <c r="M38" s="221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20" t="s">
        <v>5</v>
      </c>
      <c r="C39" s="221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20" t="s">
        <v>5</v>
      </c>
      <c r="M39" s="221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17" t="s">
        <v>205</v>
      </c>
      <c r="C40" s="217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17" t="s">
        <v>205</v>
      </c>
      <c r="M40" s="217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20" t="s">
        <v>206</v>
      </c>
      <c r="C41" s="221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20" t="s">
        <v>206</v>
      </c>
      <c r="M41" s="221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22" t="s">
        <v>207</v>
      </c>
      <c r="C42" s="221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22" t="s">
        <v>207</v>
      </c>
      <c r="M42" s="221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22" t="s">
        <v>27</v>
      </c>
      <c r="C43" s="221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22" t="s">
        <v>27</v>
      </c>
      <c r="M43" s="221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17" t="s">
        <v>208</v>
      </c>
      <c r="C44" s="217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17" t="s">
        <v>208</v>
      </c>
      <c r="M44" s="217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18" t="s">
        <v>23</v>
      </c>
      <c r="C46" s="219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18" t="s">
        <v>23</v>
      </c>
      <c r="M46" s="219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24" t="s">
        <v>212</v>
      </c>
      <c r="C47" s="225"/>
      <c r="D47" s="225"/>
      <c r="E47" s="225"/>
      <c r="F47" s="225"/>
      <c r="G47" s="225"/>
      <c r="H47" s="73"/>
      <c r="I47" s="73"/>
      <c r="J47" s="73"/>
      <c r="L47" s="224" t="s">
        <v>213</v>
      </c>
      <c r="M47" s="225"/>
      <c r="N47" s="225"/>
      <c r="O47" s="225"/>
      <c r="P47" s="225"/>
      <c r="Q47" s="225"/>
      <c r="R47" s="73"/>
      <c r="S47" s="73"/>
      <c r="T47" s="73"/>
    </row>
    <row r="48" spans="2:20" s="47" customFormat="1" ht="11.1" customHeight="1" x14ac:dyDescent="0.2">
      <c r="B48" s="223" t="s">
        <v>203</v>
      </c>
      <c r="C48" s="223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23" t="s">
        <v>203</v>
      </c>
      <c r="M48" s="223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23" t="s">
        <v>33</v>
      </c>
      <c r="C49" s="223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23" t="s">
        <v>33</v>
      </c>
      <c r="M49" s="223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17" t="s">
        <v>204</v>
      </c>
      <c r="C50" s="217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17" t="s">
        <v>204</v>
      </c>
      <c r="M50" s="217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20" t="s">
        <v>4</v>
      </c>
      <c r="C51" s="221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20" t="s">
        <v>4</v>
      </c>
      <c r="M51" s="221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20" t="s">
        <v>5</v>
      </c>
      <c r="C52" s="221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20" t="s">
        <v>5</v>
      </c>
      <c r="M52" s="221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17" t="s">
        <v>205</v>
      </c>
      <c r="C53" s="217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17" t="s">
        <v>205</v>
      </c>
      <c r="M53" s="217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20" t="s">
        <v>206</v>
      </c>
      <c r="C54" s="221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20" t="s">
        <v>206</v>
      </c>
      <c r="M54" s="221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22" t="s">
        <v>207</v>
      </c>
      <c r="C55" s="221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22" t="s">
        <v>207</v>
      </c>
      <c r="M55" s="221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22" t="s">
        <v>27</v>
      </c>
      <c r="C56" s="221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22" t="s">
        <v>27</v>
      </c>
      <c r="M56" s="221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17" t="s">
        <v>208</v>
      </c>
      <c r="C57" s="217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17" t="s">
        <v>208</v>
      </c>
      <c r="M57" s="217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18" t="s">
        <v>23</v>
      </c>
      <c r="C59" s="219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18" t="s">
        <v>23</v>
      </c>
      <c r="M59" s="219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194</v>
      </c>
      <c r="C61" s="72"/>
      <c r="D61" s="48"/>
      <c r="E61" s="48"/>
      <c r="F61" s="48"/>
      <c r="G61" s="48"/>
      <c r="H61" s="48"/>
      <c r="I61" s="48"/>
      <c r="J61" s="79"/>
      <c r="L61" s="48" t="s">
        <v>194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29" t="s">
        <v>59</v>
      </c>
      <c r="C62" s="230"/>
      <c r="D62" s="226" t="s">
        <v>195</v>
      </c>
      <c r="E62" s="226" t="s">
        <v>196</v>
      </c>
      <c r="F62" s="226" t="s">
        <v>197</v>
      </c>
      <c r="G62" s="226" t="s">
        <v>198</v>
      </c>
      <c r="H62" s="226" t="s">
        <v>199</v>
      </c>
      <c r="I62" s="226" t="s">
        <v>200</v>
      </c>
      <c r="J62" s="226" t="s">
        <v>201</v>
      </c>
      <c r="L62" s="229" t="s">
        <v>59</v>
      </c>
      <c r="M62" s="230"/>
      <c r="N62" s="226" t="s">
        <v>195</v>
      </c>
      <c r="O62" s="226" t="s">
        <v>196</v>
      </c>
      <c r="P62" s="226" t="s">
        <v>197</v>
      </c>
      <c r="Q62" s="226" t="s">
        <v>198</v>
      </c>
      <c r="R62" s="226" t="s">
        <v>199</v>
      </c>
      <c r="S62" s="226" t="s">
        <v>200</v>
      </c>
      <c r="T62" s="226" t="s">
        <v>201</v>
      </c>
    </row>
    <row r="63" spans="2:20" ht="11.1" customHeight="1" x14ac:dyDescent="0.2">
      <c r="B63" s="231"/>
      <c r="C63" s="232"/>
      <c r="D63" s="227"/>
      <c r="E63" s="227"/>
      <c r="F63" s="227"/>
      <c r="G63" s="227"/>
      <c r="H63" s="227"/>
      <c r="I63" s="227"/>
      <c r="J63" s="227"/>
      <c r="L63" s="231"/>
      <c r="M63" s="232"/>
      <c r="N63" s="227"/>
      <c r="O63" s="227"/>
      <c r="P63" s="227"/>
      <c r="Q63" s="227"/>
      <c r="R63" s="227"/>
      <c r="S63" s="227"/>
      <c r="T63" s="227"/>
    </row>
    <row r="64" spans="2:20" ht="11.1" customHeight="1" x14ac:dyDescent="0.2">
      <c r="B64" s="233" t="s">
        <v>214</v>
      </c>
      <c r="C64" s="234"/>
      <c r="D64" s="234"/>
      <c r="E64" s="234"/>
      <c r="F64" s="234"/>
      <c r="G64" s="234"/>
      <c r="H64" s="73"/>
      <c r="I64" s="73"/>
      <c r="J64" s="80"/>
      <c r="L64" s="233" t="s">
        <v>215</v>
      </c>
      <c r="M64" s="234"/>
      <c r="N64" s="234"/>
      <c r="O64" s="234"/>
      <c r="P64" s="234"/>
      <c r="Q64" s="234"/>
      <c r="R64" s="73"/>
      <c r="S64" s="73"/>
      <c r="T64" s="80"/>
    </row>
    <row r="65" spans="2:20" ht="11.1" customHeight="1" x14ac:dyDescent="0.2">
      <c r="B65" s="223" t="s">
        <v>203</v>
      </c>
      <c r="C65" s="223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23" t="s">
        <v>203</v>
      </c>
      <c r="M65" s="223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23" t="s">
        <v>33</v>
      </c>
      <c r="C66" s="223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23" t="s">
        <v>33</v>
      </c>
      <c r="M66" s="223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17" t="s">
        <v>204</v>
      </c>
      <c r="C67" s="217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17" t="s">
        <v>204</v>
      </c>
      <c r="M67" s="217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20" t="s">
        <v>4</v>
      </c>
      <c r="C68" s="221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20" t="s">
        <v>4</v>
      </c>
      <c r="M68" s="221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20" t="s">
        <v>5</v>
      </c>
      <c r="C69" s="221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20" t="s">
        <v>5</v>
      </c>
      <c r="M69" s="221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17" t="s">
        <v>205</v>
      </c>
      <c r="C70" s="217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17" t="s">
        <v>205</v>
      </c>
      <c r="M70" s="217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20" t="s">
        <v>206</v>
      </c>
      <c r="C71" s="221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20" t="s">
        <v>206</v>
      </c>
      <c r="M71" s="221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22" t="s">
        <v>207</v>
      </c>
      <c r="C72" s="221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22" t="s">
        <v>207</v>
      </c>
      <c r="M72" s="221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22" t="s">
        <v>27</v>
      </c>
      <c r="C73" s="221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22" t="s">
        <v>27</v>
      </c>
      <c r="M73" s="221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17" t="s">
        <v>208</v>
      </c>
      <c r="C74" s="217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17" t="s">
        <v>208</v>
      </c>
      <c r="M74" s="217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18" t="s">
        <v>23</v>
      </c>
      <c r="C76" s="219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18" t="s">
        <v>23</v>
      </c>
      <c r="M76" s="219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24" t="s">
        <v>216</v>
      </c>
      <c r="C77" s="225"/>
      <c r="D77" s="225"/>
      <c r="E77" s="225"/>
      <c r="F77" s="225"/>
      <c r="G77" s="225"/>
      <c r="H77" s="73"/>
      <c r="I77" s="73"/>
      <c r="J77" s="80"/>
      <c r="L77" s="224" t="s">
        <v>217</v>
      </c>
      <c r="M77" s="225"/>
      <c r="N77" s="225"/>
      <c r="O77" s="225"/>
      <c r="P77" s="225"/>
      <c r="Q77" s="225"/>
      <c r="R77" s="73"/>
      <c r="S77" s="73"/>
      <c r="T77" s="80"/>
    </row>
    <row r="78" spans="2:20" ht="11.1" customHeight="1" x14ac:dyDescent="0.2">
      <c r="B78" s="223" t="s">
        <v>203</v>
      </c>
      <c r="C78" s="223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23" t="s">
        <v>203</v>
      </c>
      <c r="M78" s="223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23" t="s">
        <v>33</v>
      </c>
      <c r="C79" s="223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23" t="s">
        <v>33</v>
      </c>
      <c r="M79" s="223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17" t="s">
        <v>204</v>
      </c>
      <c r="C80" s="217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17" t="s">
        <v>204</v>
      </c>
      <c r="M80" s="217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20" t="s">
        <v>4</v>
      </c>
      <c r="C81" s="221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20" t="s">
        <v>4</v>
      </c>
      <c r="M81" s="221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20" t="s">
        <v>5</v>
      </c>
      <c r="C82" s="221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20" t="s">
        <v>5</v>
      </c>
      <c r="M82" s="221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17" t="s">
        <v>205</v>
      </c>
      <c r="C83" s="217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17" t="s">
        <v>205</v>
      </c>
      <c r="M83" s="217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20" t="s">
        <v>206</v>
      </c>
      <c r="C84" s="221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20" t="s">
        <v>206</v>
      </c>
      <c r="M84" s="221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22" t="s">
        <v>207</v>
      </c>
      <c r="C85" s="221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22" t="s">
        <v>207</v>
      </c>
      <c r="M85" s="221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22" t="s">
        <v>27</v>
      </c>
      <c r="C86" s="221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22" t="s">
        <v>27</v>
      </c>
      <c r="M86" s="221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17" t="s">
        <v>208</v>
      </c>
      <c r="C87" s="217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17" t="s">
        <v>208</v>
      </c>
      <c r="M87" s="217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18" t="s">
        <v>23</v>
      </c>
      <c r="C89" s="219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18" t="s">
        <v>23</v>
      </c>
      <c r="M89" s="219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194</v>
      </c>
      <c r="C90" s="72"/>
      <c r="D90" s="48"/>
      <c r="E90" s="48"/>
      <c r="F90" s="48"/>
      <c r="G90" s="48"/>
      <c r="H90" s="48"/>
      <c r="I90" s="48"/>
      <c r="J90" s="79"/>
      <c r="L90" s="48" t="s">
        <v>194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29" t="s">
        <v>59</v>
      </c>
      <c r="C92" s="230"/>
      <c r="D92" s="226" t="s">
        <v>195</v>
      </c>
      <c r="E92" s="226" t="s">
        <v>196</v>
      </c>
      <c r="F92" s="226" t="s">
        <v>197</v>
      </c>
      <c r="G92" s="226" t="s">
        <v>198</v>
      </c>
      <c r="H92" s="226" t="s">
        <v>199</v>
      </c>
      <c r="I92" s="226" t="s">
        <v>200</v>
      </c>
      <c r="J92" s="226" t="s">
        <v>201</v>
      </c>
      <c r="L92" s="229" t="s">
        <v>59</v>
      </c>
      <c r="M92" s="230"/>
      <c r="N92" s="226" t="s">
        <v>195</v>
      </c>
      <c r="O92" s="226" t="s">
        <v>196</v>
      </c>
      <c r="P92" s="226" t="s">
        <v>197</v>
      </c>
      <c r="Q92" s="226" t="s">
        <v>198</v>
      </c>
      <c r="R92" s="226" t="s">
        <v>199</v>
      </c>
      <c r="S92" s="226" t="s">
        <v>200</v>
      </c>
      <c r="T92" s="226" t="s">
        <v>201</v>
      </c>
    </row>
    <row r="93" spans="2:20" ht="11.1" customHeight="1" x14ac:dyDescent="0.2">
      <c r="B93" s="231"/>
      <c r="C93" s="232"/>
      <c r="D93" s="227"/>
      <c r="E93" s="227"/>
      <c r="F93" s="227"/>
      <c r="G93" s="227"/>
      <c r="H93" s="227"/>
      <c r="I93" s="227"/>
      <c r="J93" s="228"/>
      <c r="L93" s="231"/>
      <c r="M93" s="232"/>
      <c r="N93" s="227"/>
      <c r="O93" s="227"/>
      <c r="P93" s="227"/>
      <c r="Q93" s="227"/>
      <c r="R93" s="227"/>
      <c r="S93" s="227"/>
      <c r="T93" s="228"/>
    </row>
    <row r="94" spans="2:20" ht="11.1" customHeight="1" x14ac:dyDescent="0.2">
      <c r="B94" s="233" t="s">
        <v>218</v>
      </c>
      <c r="C94" s="234"/>
      <c r="D94" s="234"/>
      <c r="E94" s="234"/>
      <c r="F94" s="234"/>
      <c r="G94" s="234"/>
      <c r="H94" s="73"/>
      <c r="I94" s="73"/>
      <c r="J94" s="80"/>
      <c r="L94" s="233" t="s">
        <v>219</v>
      </c>
      <c r="M94" s="234"/>
      <c r="N94" s="234"/>
      <c r="O94" s="234"/>
      <c r="P94" s="234"/>
      <c r="Q94" s="234"/>
      <c r="R94" s="73"/>
      <c r="S94" s="73"/>
      <c r="T94" s="80"/>
    </row>
    <row r="95" spans="2:20" ht="11.1" customHeight="1" x14ac:dyDescent="0.2">
      <c r="B95" s="223" t="s">
        <v>203</v>
      </c>
      <c r="C95" s="223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23" t="s">
        <v>203</v>
      </c>
      <c r="M95" s="223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23" t="s">
        <v>33</v>
      </c>
      <c r="C96" s="223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23" t="s">
        <v>33</v>
      </c>
      <c r="M96" s="223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17" t="s">
        <v>204</v>
      </c>
      <c r="C97" s="217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17" t="s">
        <v>204</v>
      </c>
      <c r="M97" s="217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20" t="s">
        <v>4</v>
      </c>
      <c r="C98" s="221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20" t="s">
        <v>4</v>
      </c>
      <c r="M98" s="221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20" t="s">
        <v>5</v>
      </c>
      <c r="C99" s="221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20" t="s">
        <v>5</v>
      </c>
      <c r="M99" s="221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17" t="s">
        <v>205</v>
      </c>
      <c r="C100" s="217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17" t="s">
        <v>205</v>
      </c>
      <c r="M100" s="217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20" t="s">
        <v>206</v>
      </c>
      <c r="C101" s="221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20" t="s">
        <v>206</v>
      </c>
      <c r="M101" s="221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22" t="s">
        <v>207</v>
      </c>
      <c r="C102" s="221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22" t="s">
        <v>207</v>
      </c>
      <c r="M102" s="221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22" t="s">
        <v>27</v>
      </c>
      <c r="C103" s="221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22" t="s">
        <v>27</v>
      </c>
      <c r="M103" s="221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17" t="s">
        <v>208</v>
      </c>
      <c r="C104" s="217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17" t="s">
        <v>208</v>
      </c>
      <c r="M104" s="217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18" t="s">
        <v>23</v>
      </c>
      <c r="C106" s="219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18" t="s">
        <v>23</v>
      </c>
      <c r="M106" s="219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24" t="s">
        <v>220</v>
      </c>
      <c r="C107" s="225"/>
      <c r="D107" s="225"/>
      <c r="E107" s="225"/>
      <c r="F107" s="225"/>
      <c r="G107" s="225"/>
      <c r="H107" s="73"/>
      <c r="I107" s="73"/>
      <c r="J107" s="80"/>
      <c r="L107" s="224" t="s">
        <v>221</v>
      </c>
      <c r="M107" s="225"/>
      <c r="N107" s="225"/>
      <c r="O107" s="225"/>
      <c r="P107" s="225"/>
      <c r="Q107" s="225"/>
      <c r="R107" s="73"/>
      <c r="S107" s="73"/>
      <c r="T107" s="80"/>
    </row>
    <row r="108" spans="2:20" ht="11.1" customHeight="1" x14ac:dyDescent="0.2">
      <c r="B108" s="223" t="s">
        <v>203</v>
      </c>
      <c r="C108" s="223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23" t="s">
        <v>203</v>
      </c>
      <c r="M108" s="223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23" t="s">
        <v>33</v>
      </c>
      <c r="C109" s="223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23" t="s">
        <v>33</v>
      </c>
      <c r="M109" s="223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17" t="s">
        <v>204</v>
      </c>
      <c r="C110" s="217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17" t="s">
        <v>204</v>
      </c>
      <c r="M110" s="217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20" t="s">
        <v>4</v>
      </c>
      <c r="C111" s="221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20" t="s">
        <v>4</v>
      </c>
      <c r="M111" s="221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20" t="s">
        <v>5</v>
      </c>
      <c r="C112" s="221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20" t="s">
        <v>5</v>
      </c>
      <c r="M112" s="221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17" t="s">
        <v>205</v>
      </c>
      <c r="C113" s="217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17" t="s">
        <v>205</v>
      </c>
      <c r="M113" s="217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20" t="s">
        <v>206</v>
      </c>
      <c r="C114" s="221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20" t="s">
        <v>206</v>
      </c>
      <c r="M114" s="221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22" t="s">
        <v>207</v>
      </c>
      <c r="C115" s="221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22" t="s">
        <v>207</v>
      </c>
      <c r="M115" s="221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22" t="s">
        <v>27</v>
      </c>
      <c r="C116" s="221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22" t="s">
        <v>27</v>
      </c>
      <c r="M116" s="221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17" t="s">
        <v>208</v>
      </c>
      <c r="C117" s="217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17" t="s">
        <v>208</v>
      </c>
      <c r="M117" s="217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18" t="s">
        <v>23</v>
      </c>
      <c r="C119" s="219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18" t="s">
        <v>23</v>
      </c>
      <c r="M119" s="219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2024-04-24T12:18:31Z</dcterms:modified>
</cp:coreProperties>
</file>