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rtale\!Projekt-apator.com\Archiwum obecnych danych z www\Relacje inwestorskie\Raporty okresowe\2020\3. Skonsolidowany raport za IV kwartały 2020 roku\"/>
    </mc:Choice>
  </mc:AlternateContent>
  <xr:revisionPtr revIDLastSave="0" documentId="8_{48B70184-512A-4856-9EB3-0AA9A88EE45E}" xr6:coauthVersionLast="45" xr6:coauthVersionMax="45" xr10:uidLastSave="{00000000-0000-0000-0000-000000000000}"/>
  <bookViews>
    <workbookView xWindow="-120" yWindow="-120" windowWidth="29040" windowHeight="15840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W&amp;H" sheetId="12" r:id="rId14"/>
    <sheet name="GAZ" sheetId="11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BS!$B$1:$W$93</definedName>
    <definedName name="_xlnm.Print_Area" localSheetId="6">CF!$B$5:$AF$81</definedName>
    <definedName name="_xlnm.Print_Area" localSheetId="12">EE!$B$1:$V$33</definedName>
    <definedName name="_xlnm.Print_Area" localSheetId="14">GAZ!$B$1:$V$21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Summary!$B$1:$M$35</definedName>
    <definedName name="_xlnm.Print_Area" localSheetId="13">'W&amp;H'!$B$1:$V$21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6" l="1"/>
  <c r="J11" i="16"/>
  <c r="J12" i="16"/>
  <c r="J13" i="16"/>
  <c r="J14" i="16"/>
  <c r="J15" i="16"/>
  <c r="J16" i="16"/>
  <c r="K77" i="13" l="1"/>
  <c r="J77" i="13"/>
  <c r="I77" i="13"/>
  <c r="S75" i="14" l="1"/>
  <c r="AB78" i="3" l="1"/>
  <c r="AB64" i="3"/>
  <c r="AB65" i="3"/>
  <c r="AB66" i="3"/>
  <c r="AB67" i="3"/>
  <c r="AB68" i="3"/>
  <c r="AB69" i="3"/>
  <c r="AB70" i="3"/>
  <c r="AB71" i="3"/>
  <c r="AB72" i="3"/>
  <c r="AB73" i="3"/>
  <c r="AB74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40" i="3"/>
  <c r="AB41" i="3"/>
  <c r="AB31" i="3"/>
  <c r="AB32" i="3"/>
  <c r="AB33" i="3"/>
  <c r="AB34" i="3"/>
  <c r="AB35" i="3"/>
  <c r="AB36" i="3"/>
  <c r="AB37" i="3"/>
  <c r="AB38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11" i="3"/>
  <c r="S92" i="2"/>
  <c r="S91" i="2"/>
  <c r="S90" i="2"/>
  <c r="S89" i="2"/>
  <c r="S88" i="2"/>
  <c r="S87" i="2"/>
  <c r="S86" i="2"/>
  <c r="S85" i="2"/>
  <c r="S84" i="2"/>
  <c r="S83" i="2"/>
  <c r="S82" i="2"/>
  <c r="S81" i="2"/>
  <c r="S79" i="2"/>
  <c r="S78" i="2"/>
  <c r="S75" i="2"/>
  <c r="S74" i="2"/>
  <c r="S73" i="2"/>
  <c r="S72" i="2"/>
  <c r="S71" i="2"/>
  <c r="S70" i="2"/>
  <c r="S69" i="2"/>
  <c r="S67" i="2"/>
  <c r="S66" i="2"/>
  <c r="S62" i="2"/>
  <c r="S61" i="2"/>
  <c r="S60" i="2"/>
  <c r="S59" i="2"/>
  <c r="S57" i="2"/>
  <c r="S56" i="2"/>
  <c r="S55" i="2"/>
  <c r="S54" i="2"/>
  <c r="S53" i="2"/>
  <c r="S49" i="2"/>
  <c r="S48" i="2"/>
  <c r="S47" i="2"/>
  <c r="S46" i="2"/>
  <c r="S45" i="2"/>
  <c r="S44" i="2"/>
  <c r="S43" i="2"/>
  <c r="S42" i="2"/>
  <c r="S41" i="2"/>
  <c r="S39" i="2"/>
  <c r="S38" i="2"/>
  <c r="S36" i="2"/>
  <c r="S35" i="2"/>
  <c r="S34" i="2"/>
  <c r="S33" i="2"/>
  <c r="S31" i="2"/>
  <c r="S30" i="2"/>
  <c r="S28" i="2"/>
  <c r="S27" i="2"/>
  <c r="S26" i="2"/>
  <c r="S25" i="2"/>
  <c r="S23" i="2"/>
  <c r="S22" i="2"/>
  <c r="S20" i="2"/>
  <c r="S19" i="2"/>
  <c r="S17" i="2"/>
  <c r="S16" i="2"/>
  <c r="S15" i="2"/>
  <c r="S14" i="2"/>
  <c r="S13" i="2"/>
  <c r="S12" i="2"/>
  <c r="S11" i="2"/>
  <c r="O86" i="2"/>
  <c r="O80" i="2"/>
  <c r="S80" i="2" s="1"/>
  <c r="O77" i="2"/>
  <c r="S77" i="2" s="1"/>
  <c r="O68" i="2"/>
  <c r="S68" i="2" s="1"/>
  <c r="O65" i="2"/>
  <c r="S65" i="2" s="1"/>
  <c r="O58" i="2"/>
  <c r="S58" i="2" s="1"/>
  <c r="O43" i="2"/>
  <c r="O40" i="2"/>
  <c r="S40" i="2" s="1"/>
  <c r="O37" i="2"/>
  <c r="S37" i="2" s="1"/>
  <c r="O32" i="2"/>
  <c r="S32" i="2" s="1"/>
  <c r="O24" i="2"/>
  <c r="S24" i="2" s="1"/>
  <c r="O21" i="2"/>
  <c r="S21" i="2" s="1"/>
  <c r="O18" i="2"/>
  <c r="S18" i="2" s="1"/>
  <c r="O10" i="2"/>
  <c r="S10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3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76" i="2" l="1"/>
  <c r="S76" i="2" s="1"/>
  <c r="O64" i="2"/>
  <c r="S64" i="2" s="1"/>
  <c r="O52" i="2"/>
  <c r="O51" i="2" s="1"/>
  <c r="S51" i="2" s="1"/>
  <c r="O29" i="2"/>
  <c r="S29" i="2" s="1"/>
  <c r="S26" i="14"/>
  <c r="S20" i="14"/>
  <c r="S25" i="14" s="1"/>
  <c r="S13" i="14"/>
  <c r="S16" i="14" s="1"/>
  <c r="S19" i="14" s="1"/>
  <c r="S10" i="14"/>
  <c r="S30" i="14" l="1" a="1"/>
  <c r="S30" i="14" s="1"/>
  <c r="S33" i="14" s="1"/>
  <c r="S37" i="14" s="1"/>
  <c r="S58" i="14" s="1"/>
  <c r="S39" i="14"/>
  <c r="S41" i="14" s="1"/>
  <c r="S42" i="14" s="1"/>
  <c r="O63" i="2"/>
  <c r="S63" i="2" s="1"/>
  <c r="S52" i="2"/>
  <c r="O50" i="2"/>
  <c r="S50" i="2" s="1"/>
  <c r="O93" i="2" l="1"/>
  <c r="S93" i="2" s="1"/>
  <c r="I31" i="16" l="1"/>
  <c r="J31" i="16"/>
  <c r="I32" i="16"/>
  <c r="J32" i="16"/>
  <c r="H32" i="16"/>
  <c r="H31" i="16"/>
  <c r="I30" i="16"/>
  <c r="J30" i="16"/>
  <c r="H30" i="16"/>
  <c r="I29" i="16"/>
  <c r="J29" i="16"/>
  <c r="H29" i="16"/>
  <c r="I28" i="16"/>
  <c r="J28" i="16"/>
  <c r="H28" i="16"/>
  <c r="I27" i="16"/>
  <c r="J27" i="16"/>
  <c r="H27" i="16"/>
  <c r="J26" i="16"/>
  <c r="I26" i="16"/>
  <c r="H26" i="16"/>
  <c r="H25" i="16" s="1"/>
  <c r="I22" i="16"/>
  <c r="H22" i="16"/>
  <c r="I21" i="16"/>
  <c r="H21" i="16"/>
  <c r="J17" i="16"/>
  <c r="J33" i="16" s="1"/>
  <c r="J18" i="16"/>
  <c r="I20" i="16"/>
  <c r="I23" i="16" s="1"/>
  <c r="H20" i="16"/>
  <c r="H23" i="16" s="1"/>
  <c r="I17" i="16"/>
  <c r="I33" i="16" s="1"/>
  <c r="I34" i="16" s="1"/>
  <c r="H17" i="16"/>
  <c r="H33" i="16" s="1"/>
  <c r="I15" i="16"/>
  <c r="I16" i="16"/>
  <c r="H16" i="16"/>
  <c r="H15" i="16"/>
  <c r="I14" i="16"/>
  <c r="H14" i="16"/>
  <c r="I13" i="16"/>
  <c r="H13" i="16"/>
  <c r="I12" i="16"/>
  <c r="H12" i="16"/>
  <c r="I11" i="16"/>
  <c r="H11" i="16"/>
  <c r="I10" i="16"/>
  <c r="H10" i="16"/>
  <c r="J25" i="16" l="1"/>
  <c r="I25" i="16"/>
  <c r="J34" i="16"/>
  <c r="H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O19" i="14"/>
  <c r="O25" i="14" s="1"/>
  <c r="K19" i="14"/>
  <c r="K25" i="14" s="1"/>
  <c r="R16" i="14"/>
  <c r="R19" i="14" s="1"/>
  <c r="R25" i="14" s="1"/>
  <c r="O16" i="14"/>
  <c r="N16" i="14"/>
  <c r="N19" i="14" s="1"/>
  <c r="N25" i="14" s="1"/>
  <c r="K16" i="14"/>
  <c r="J16" i="14"/>
  <c r="J19" i="14" s="1"/>
  <c r="J25" i="14" s="1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Q16" i="14" s="1"/>
  <c r="Q19" i="14" s="1"/>
  <c r="Q25" i="14" s="1"/>
  <c r="P10" i="14"/>
  <c r="P16" i="14" s="1"/>
  <c r="P19" i="14" s="1"/>
  <c r="P25" i="14" s="1"/>
  <c r="O10" i="14"/>
  <c r="N10" i="14"/>
  <c r="M10" i="14"/>
  <c r="M16" i="14" s="1"/>
  <c r="M19" i="14" s="1"/>
  <c r="M25" i="14" s="1"/>
  <c r="L10" i="14"/>
  <c r="L16" i="14" s="1"/>
  <c r="L19" i="14" s="1"/>
  <c r="L25" i="14" s="1"/>
  <c r="K10" i="14"/>
  <c r="J10" i="14"/>
  <c r="I10" i="14"/>
  <c r="I16" i="14" s="1"/>
  <c r="I19" i="14" s="1"/>
  <c r="I25" i="14" s="1"/>
  <c r="H10" i="14"/>
  <c r="H16" i="14" s="1"/>
  <c r="H19" i="14" s="1"/>
  <c r="H25" i="14" s="1"/>
  <c r="R39" i="14" l="1"/>
  <c r="R41" i="14" s="1"/>
  <c r="R42" i="14" s="1"/>
  <c r="R30" i="14" a="1"/>
  <c r="R30" i="14" s="1"/>
  <c r="R33" i="14" s="1"/>
  <c r="R37" i="14" s="1"/>
  <c r="R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H30" i="14" a="1"/>
  <c r="H30" i="14" s="1"/>
  <c r="H33" i="14" s="1"/>
  <c r="H37" i="14" s="1"/>
  <c r="H58" i="14" s="1"/>
  <c r="L30" i="14" a="1"/>
  <c r="L30" i="14" s="1"/>
  <c r="L33" i="14" s="1"/>
  <c r="L37" i="14" s="1"/>
  <c r="L58" i="14" s="1"/>
  <c r="L39" i="14"/>
  <c r="L41" i="14" s="1"/>
  <c r="L42" i="14" s="1"/>
  <c r="P39" i="14"/>
  <c r="P41" i="14" s="1"/>
  <c r="P42" i="14" s="1"/>
  <c r="P30" i="14" a="1"/>
  <c r="P30" i="14" s="1"/>
  <c r="P33" i="14" s="1"/>
  <c r="P37" i="14" s="1"/>
  <c r="P58" i="14" s="1"/>
  <c r="N39" i="14"/>
  <c r="N41" i="14" s="1"/>
  <c r="N42" i="14" s="1"/>
  <c r="N30" i="14" a="1"/>
  <c r="N30" i="14" s="1"/>
  <c r="N33" i="14" s="1"/>
  <c r="N37" i="14" s="1"/>
  <c r="N58" i="14" s="1"/>
  <c r="O30" i="14" a="1"/>
  <c r="O30" i="14" s="1"/>
  <c r="O33" i="14" s="1"/>
  <c r="O37" i="14" s="1"/>
  <c r="O58" i="14" s="1"/>
  <c r="O39" i="14"/>
  <c r="O41" i="14" s="1"/>
  <c r="O42" i="14" s="1"/>
  <c r="J39" i="14"/>
  <c r="J41" i="14" s="1"/>
  <c r="J42" i="14" s="1"/>
  <c r="J30" i="14" a="1"/>
  <c r="J30" i="14" s="1"/>
  <c r="J33" i="14" s="1"/>
  <c r="J37" i="14" s="1"/>
  <c r="J58" i="14" s="1"/>
  <c r="I30" i="14" a="1"/>
  <c r="I30" i="14" s="1"/>
  <c r="I33" i="14" s="1"/>
  <c r="I37" i="14" s="1"/>
  <c r="I58" i="14" s="1"/>
  <c r="I39" i="14"/>
  <c r="I41" i="14" s="1"/>
  <c r="I42" i="14" s="1"/>
  <c r="M30" i="14" a="1"/>
  <c r="M30" i="14" s="1"/>
  <c r="M33" i="14" s="1"/>
  <c r="M37" i="14" s="1"/>
  <c r="M58" i="14" s="1"/>
  <c r="M39" i="14"/>
  <c r="M41" i="14" s="1"/>
  <c r="M42" i="14" s="1"/>
  <c r="Q30" i="14" a="1"/>
  <c r="Q30" i="14" s="1"/>
  <c r="Q33" i="14" s="1"/>
  <c r="Q37" i="14" s="1"/>
  <c r="Q58" i="14" s="1"/>
  <c r="Q39" i="14"/>
  <c r="Q41" i="14" s="1"/>
  <c r="Q42" i="14" s="1"/>
  <c r="I56" i="13" l="1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61" i="13"/>
  <c r="J60" i="13"/>
  <c r="J43" i="13" s="1"/>
  <c r="I18" i="16" s="1"/>
  <c r="I60" i="13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I13" i="13" l="1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H18" i="16" s="1"/>
  <c r="J48" i="13"/>
  <c r="K62" i="13"/>
  <c r="J59" i="13"/>
  <c r="K59" i="13"/>
  <c r="K48" i="13"/>
  <c r="K10" i="13"/>
  <c r="K16" i="13" s="1"/>
  <c r="K19" i="13" s="1"/>
  <c r="I10" i="13"/>
  <c r="I16" i="13" s="1"/>
  <c r="I19" i="13" s="1"/>
  <c r="J10" i="13"/>
  <c r="J16" i="13" l="1"/>
  <c r="J19" i="13" s="1"/>
  <c r="J25" i="13" s="1"/>
  <c r="I25" i="13"/>
  <c r="I39" i="13" s="1"/>
  <c r="I41" i="13" s="1"/>
  <c r="I42" i="13" s="1"/>
  <c r="K25" i="13"/>
  <c r="K30" i="13" s="1" a="1"/>
  <c r="K30" i="13" s="1"/>
  <c r="K33" i="13" s="1"/>
  <c r="K37" i="13" s="1"/>
  <c r="K58" i="13" s="1"/>
  <c r="I30" i="13" a="1"/>
  <c r="I30" i="13" s="1"/>
  <c r="I33" i="13" s="1"/>
  <c r="I37" i="13" s="1"/>
  <c r="I58" i="13" s="1"/>
  <c r="I43" i="1"/>
  <c r="J43" i="1"/>
  <c r="K43" i="1"/>
  <c r="L43" i="1"/>
  <c r="M43" i="1"/>
  <c r="N43" i="1"/>
  <c r="O43" i="1"/>
  <c r="P43" i="1"/>
  <c r="Q43" i="1"/>
  <c r="R43" i="1"/>
  <c r="H43" i="1"/>
  <c r="J30" i="13" l="1" a="1"/>
  <c r="J30" i="13" s="1"/>
  <c r="J33" i="13" s="1"/>
  <c r="J37" i="13" s="1"/>
  <c r="J58" i="13" s="1"/>
  <c r="J39" i="13"/>
  <c r="J41" i="13" s="1"/>
  <c r="J42" i="13" s="1"/>
  <c r="K39" i="13"/>
  <c r="K41" i="13" s="1"/>
  <c r="K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N19" i="12" l="1"/>
  <c r="M19" i="12"/>
  <c r="S19" i="12" s="1"/>
  <c r="L19" i="12"/>
  <c r="K19" i="12"/>
  <c r="J19" i="12"/>
  <c r="I19" i="12"/>
  <c r="R19" i="12" s="1"/>
  <c r="H19" i="12"/>
  <c r="G19" i="12"/>
  <c r="F19" i="12"/>
  <c r="E19" i="12"/>
  <c r="Q19" i="12" s="1"/>
  <c r="D19" i="12"/>
  <c r="N17" i="12"/>
  <c r="M17" i="12"/>
  <c r="L17" i="12"/>
  <c r="S17" i="12" s="1"/>
  <c r="K17" i="12"/>
  <c r="J17" i="12"/>
  <c r="I17" i="12"/>
  <c r="H17" i="12"/>
  <c r="R17" i="12" s="1"/>
  <c r="G17" i="12"/>
  <c r="F17" i="12"/>
  <c r="E17" i="12"/>
  <c r="D17" i="12"/>
  <c r="N16" i="12"/>
  <c r="M16" i="12"/>
  <c r="L16" i="12"/>
  <c r="K16" i="12"/>
  <c r="J16" i="12"/>
  <c r="I16" i="12"/>
  <c r="H16" i="12"/>
  <c r="G16" i="12"/>
  <c r="Q16" i="12" s="1"/>
  <c r="F16" i="12"/>
  <c r="E16" i="12"/>
  <c r="D16" i="12"/>
  <c r="N15" i="12"/>
  <c r="S15" i="12" s="1"/>
  <c r="M15" i="12"/>
  <c r="L15" i="12"/>
  <c r="K15" i="12"/>
  <c r="J15" i="12"/>
  <c r="R15" i="12" s="1"/>
  <c r="I15" i="12"/>
  <c r="H15" i="12"/>
  <c r="G15" i="12"/>
  <c r="F15" i="12"/>
  <c r="Q15" i="12" s="1"/>
  <c r="E15" i="12"/>
  <c r="D15" i="12"/>
  <c r="N13" i="12"/>
  <c r="M13" i="12"/>
  <c r="L13" i="12"/>
  <c r="K13" i="12"/>
  <c r="J13" i="12"/>
  <c r="I13" i="12"/>
  <c r="H13" i="12"/>
  <c r="G13" i="12"/>
  <c r="F13" i="12"/>
  <c r="E13" i="12"/>
  <c r="Q13" i="12" s="1"/>
  <c r="D13" i="12"/>
  <c r="N12" i="12"/>
  <c r="M12" i="12"/>
  <c r="L12" i="12"/>
  <c r="S12" i="12" s="1"/>
  <c r="K12" i="12"/>
  <c r="J12" i="12"/>
  <c r="I12" i="12"/>
  <c r="H12" i="12"/>
  <c r="R12" i="12" s="1"/>
  <c r="G12" i="12"/>
  <c r="F12" i="12"/>
  <c r="E12" i="12"/>
  <c r="D12" i="12"/>
  <c r="Q12" i="12" s="1"/>
  <c r="N10" i="12"/>
  <c r="M10" i="12"/>
  <c r="L10" i="12"/>
  <c r="K10" i="12"/>
  <c r="K11" i="12" s="1"/>
  <c r="K14" i="12" s="1"/>
  <c r="K18" i="12" s="1"/>
  <c r="K20" i="12" s="1"/>
  <c r="J10" i="12"/>
  <c r="I10" i="12"/>
  <c r="H10" i="12"/>
  <c r="G10" i="12"/>
  <c r="Q10" i="12" s="1"/>
  <c r="F10" i="12"/>
  <c r="E10" i="12"/>
  <c r="D10" i="12"/>
  <c r="N9" i="12"/>
  <c r="N11" i="12" s="1"/>
  <c r="N14" i="12" s="1"/>
  <c r="N18" i="12" s="1"/>
  <c r="N20" i="12" s="1"/>
  <c r="M9" i="12"/>
  <c r="L9" i="12"/>
  <c r="K9" i="12"/>
  <c r="J9" i="12"/>
  <c r="J11" i="12" s="1"/>
  <c r="J14" i="12" s="1"/>
  <c r="J18" i="12" s="1"/>
  <c r="J20" i="12" s="1"/>
  <c r="I9" i="12"/>
  <c r="H9" i="12"/>
  <c r="G9" i="12"/>
  <c r="F9" i="12"/>
  <c r="F11" i="12" s="1"/>
  <c r="F14" i="12" s="1"/>
  <c r="F18" i="12" s="1"/>
  <c r="F20" i="12" s="1"/>
  <c r="E9" i="12"/>
  <c r="D9" i="12"/>
  <c r="Q17" i="12"/>
  <c r="S16" i="12"/>
  <c r="O11" i="12"/>
  <c r="O14" i="12" s="1"/>
  <c r="O18" i="12" s="1"/>
  <c r="O20" i="12" s="1"/>
  <c r="H11" i="12"/>
  <c r="S10" i="12"/>
  <c r="S9" i="12"/>
  <c r="D11" i="12"/>
  <c r="N19" i="11"/>
  <c r="M19" i="11"/>
  <c r="L19" i="11"/>
  <c r="K19" i="11"/>
  <c r="J19" i="11"/>
  <c r="I19" i="11"/>
  <c r="H19" i="11"/>
  <c r="G19" i="11"/>
  <c r="F19" i="11"/>
  <c r="E19" i="11"/>
  <c r="Q19" i="11" s="1"/>
  <c r="D19" i="11"/>
  <c r="N17" i="11"/>
  <c r="M17" i="11"/>
  <c r="L17" i="11"/>
  <c r="K17" i="11"/>
  <c r="J17" i="11"/>
  <c r="I17" i="11"/>
  <c r="H17" i="11"/>
  <c r="G17" i="11"/>
  <c r="F17" i="11"/>
  <c r="E17" i="11"/>
  <c r="D17" i="11"/>
  <c r="N16" i="11"/>
  <c r="M16" i="11"/>
  <c r="L16" i="11"/>
  <c r="K16" i="11"/>
  <c r="J16" i="11"/>
  <c r="I16" i="11"/>
  <c r="H16" i="11"/>
  <c r="G16" i="11"/>
  <c r="F16" i="11"/>
  <c r="E16" i="11"/>
  <c r="D16" i="11"/>
  <c r="N15" i="11"/>
  <c r="M15" i="11"/>
  <c r="L15" i="11"/>
  <c r="K15" i="11"/>
  <c r="J15" i="11"/>
  <c r="I15" i="11"/>
  <c r="H15" i="11"/>
  <c r="G15" i="11"/>
  <c r="F15" i="11"/>
  <c r="E15" i="11"/>
  <c r="D15" i="11"/>
  <c r="N13" i="11"/>
  <c r="M13" i="11"/>
  <c r="L13" i="11"/>
  <c r="K13" i="11"/>
  <c r="J13" i="11"/>
  <c r="I13" i="11"/>
  <c r="H13" i="11"/>
  <c r="G13" i="11"/>
  <c r="F13" i="11"/>
  <c r="E13" i="11"/>
  <c r="D13" i="11"/>
  <c r="N12" i="11"/>
  <c r="M12" i="11"/>
  <c r="L12" i="11"/>
  <c r="S12" i="11" s="1"/>
  <c r="K12" i="11"/>
  <c r="J12" i="11"/>
  <c r="I12" i="11"/>
  <c r="H12" i="11"/>
  <c r="G12" i="11"/>
  <c r="F12" i="11"/>
  <c r="E12" i="11"/>
  <c r="D12" i="11"/>
  <c r="Q12" i="11" s="1"/>
  <c r="N10" i="11"/>
  <c r="M10" i="11"/>
  <c r="L10" i="11"/>
  <c r="K10" i="11"/>
  <c r="K11" i="11" s="1"/>
  <c r="K14" i="11" s="1"/>
  <c r="K18" i="11" s="1"/>
  <c r="K20" i="11" s="1"/>
  <c r="J10" i="11"/>
  <c r="I10" i="11"/>
  <c r="H10" i="11"/>
  <c r="G10" i="11"/>
  <c r="G11" i="11" s="1"/>
  <c r="F10" i="11"/>
  <c r="E10" i="11"/>
  <c r="D10" i="11"/>
  <c r="N9" i="11"/>
  <c r="M9" i="11"/>
  <c r="L9" i="11"/>
  <c r="K9" i="11"/>
  <c r="J9" i="11"/>
  <c r="I9" i="11"/>
  <c r="H9" i="11"/>
  <c r="G9" i="11"/>
  <c r="F9" i="11"/>
  <c r="F11" i="11" s="1"/>
  <c r="F14" i="11" s="1"/>
  <c r="F18" i="11" s="1"/>
  <c r="F20" i="11" s="1"/>
  <c r="E9" i="11"/>
  <c r="D9" i="11"/>
  <c r="D11" i="11" s="1"/>
  <c r="S17" i="11"/>
  <c r="S16" i="11"/>
  <c r="O11" i="11"/>
  <c r="O14" i="11" s="1"/>
  <c r="O18" i="11" s="1"/>
  <c r="O20" i="11" s="1"/>
  <c r="H11" i="11"/>
  <c r="S10" i="11"/>
  <c r="N19" i="10"/>
  <c r="N17" i="10"/>
  <c r="N16" i="10"/>
  <c r="N15" i="10"/>
  <c r="N13" i="10"/>
  <c r="N12" i="10"/>
  <c r="N10" i="10"/>
  <c r="N9" i="10"/>
  <c r="M19" i="10"/>
  <c r="M17" i="10"/>
  <c r="M16" i="10"/>
  <c r="M15" i="10"/>
  <c r="M13" i="10"/>
  <c r="M12" i="10"/>
  <c r="M10" i="10"/>
  <c r="M9" i="10"/>
  <c r="M11" i="10" s="1"/>
  <c r="M14" i="10" s="1"/>
  <c r="M18" i="10" s="1"/>
  <c r="L19" i="10"/>
  <c r="L17" i="10"/>
  <c r="L16" i="10"/>
  <c r="L15" i="10"/>
  <c r="L13" i="10"/>
  <c r="L12" i="10"/>
  <c r="L10" i="10"/>
  <c r="L9" i="10"/>
  <c r="L11" i="10" s="1"/>
  <c r="K19" i="10"/>
  <c r="K17" i="10"/>
  <c r="K16" i="10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H16" i="10"/>
  <c r="H15" i="10"/>
  <c r="H13" i="10"/>
  <c r="R13" i="10" s="1"/>
  <c r="H12" i="10"/>
  <c r="H10" i="10"/>
  <c r="H9" i="10"/>
  <c r="S19" i="10"/>
  <c r="S17" i="10"/>
  <c r="S16" i="10"/>
  <c r="S15" i="10"/>
  <c r="S13" i="10"/>
  <c r="S12" i="10"/>
  <c r="S10" i="10"/>
  <c r="S9" i="10"/>
  <c r="N11" i="10"/>
  <c r="O11" i="10"/>
  <c r="O14" i="10" s="1"/>
  <c r="O18" i="10" s="1"/>
  <c r="O20" i="10" s="1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11" i="10" s="1"/>
  <c r="F14" i="10" s="1"/>
  <c r="F18" i="10" s="1"/>
  <c r="F20" i="10" s="1"/>
  <c r="F9" i="10"/>
  <c r="E19" i="10"/>
  <c r="E17" i="10"/>
  <c r="E16" i="10"/>
  <c r="E15" i="10"/>
  <c r="E13" i="10"/>
  <c r="E12" i="10"/>
  <c r="E10" i="10"/>
  <c r="E9" i="10"/>
  <c r="D19" i="10"/>
  <c r="Q19" i="10" s="1"/>
  <c r="D17" i="10"/>
  <c r="Q17" i="10" s="1"/>
  <c r="D16" i="10"/>
  <c r="Q16" i="10" s="1"/>
  <c r="D15" i="10"/>
  <c r="Q15" i="10" s="1"/>
  <c r="D13" i="10"/>
  <c r="Q13" i="10" s="1"/>
  <c r="D12" i="10"/>
  <c r="Q12" i="10" s="1"/>
  <c r="D10" i="10"/>
  <c r="Q10" i="10" s="1"/>
  <c r="D9" i="10"/>
  <c r="Q9" i="10" s="1"/>
  <c r="R17" i="10"/>
  <c r="R16" i="10"/>
  <c r="R15" i="10"/>
  <c r="Q9" i="12" l="1"/>
  <c r="G11" i="12"/>
  <c r="G14" i="12" s="1"/>
  <c r="G18" i="12" s="1"/>
  <c r="G20" i="12" s="1"/>
  <c r="Q15" i="11"/>
  <c r="E11" i="10"/>
  <c r="E14" i="10" s="1"/>
  <c r="E18" i="10" s="1"/>
  <c r="E20" i="10" s="1"/>
  <c r="R9" i="12"/>
  <c r="H14" i="12"/>
  <c r="H18" i="12" s="1"/>
  <c r="H20" i="12" s="1"/>
  <c r="D14" i="12"/>
  <c r="D18" i="12" s="1"/>
  <c r="D20" i="12" s="1"/>
  <c r="Q9" i="11"/>
  <c r="Q11" i="11" s="1"/>
  <c r="R9" i="11"/>
  <c r="S9" i="11"/>
  <c r="Q10" i="11"/>
  <c r="J11" i="11"/>
  <c r="J14" i="11" s="1"/>
  <c r="J18" i="11" s="1"/>
  <c r="J20" i="11" s="1"/>
  <c r="N11" i="11"/>
  <c r="N14" i="11" s="1"/>
  <c r="N18" i="11" s="1"/>
  <c r="N20" i="11" s="1"/>
  <c r="R12" i="11"/>
  <c r="Q13" i="11"/>
  <c r="R15" i="11"/>
  <c r="S15" i="11"/>
  <c r="Q16" i="11"/>
  <c r="Q17" i="11"/>
  <c r="R17" i="11"/>
  <c r="R19" i="11"/>
  <c r="S19" i="11"/>
  <c r="G11" i="10"/>
  <c r="G14" i="10" s="1"/>
  <c r="G18" i="10" s="1"/>
  <c r="G20" i="10" s="1"/>
  <c r="R19" i="10"/>
  <c r="N14" i="10"/>
  <c r="R12" i="10"/>
  <c r="L14" i="10"/>
  <c r="L18" i="10" s="1"/>
  <c r="L20" i="10" s="1"/>
  <c r="I11" i="10"/>
  <c r="I14" i="10" s="1"/>
  <c r="I18" i="10" s="1"/>
  <c r="I20" i="10" s="1"/>
  <c r="K11" i="10"/>
  <c r="Q11" i="12"/>
  <c r="R13" i="12"/>
  <c r="S13" i="12"/>
  <c r="R16" i="12"/>
  <c r="S11" i="12"/>
  <c r="E11" i="12"/>
  <c r="E14" i="12" s="1"/>
  <c r="E18" i="12" s="1"/>
  <c r="E20" i="12" s="1"/>
  <c r="I11" i="12"/>
  <c r="I14" i="12" s="1"/>
  <c r="I18" i="12" s="1"/>
  <c r="I20" i="12" s="1"/>
  <c r="M11" i="12"/>
  <c r="M14" i="12" s="1"/>
  <c r="M18" i="12" s="1"/>
  <c r="M20" i="12" s="1"/>
  <c r="R10" i="12"/>
  <c r="L11" i="12"/>
  <c r="L14" i="12" s="1"/>
  <c r="L18" i="12" s="1"/>
  <c r="L20" i="12" s="1"/>
  <c r="D14" i="11"/>
  <c r="D18" i="11" s="1"/>
  <c r="D20" i="11" s="1"/>
  <c r="G14" i="11"/>
  <c r="G18" i="11" s="1"/>
  <c r="G20" i="11" s="1"/>
  <c r="H14" i="11"/>
  <c r="H18" i="11" s="1"/>
  <c r="H20" i="11" s="1"/>
  <c r="R16" i="11"/>
  <c r="S11" i="11"/>
  <c r="R13" i="11"/>
  <c r="S13" i="11"/>
  <c r="E11" i="11"/>
  <c r="E14" i="11" s="1"/>
  <c r="E18" i="11" s="1"/>
  <c r="E20" i="11" s="1"/>
  <c r="I11" i="11"/>
  <c r="I14" i="11" s="1"/>
  <c r="I18" i="11" s="1"/>
  <c r="I20" i="11" s="1"/>
  <c r="M11" i="11"/>
  <c r="M14" i="11" s="1"/>
  <c r="M18" i="11" s="1"/>
  <c r="M20" i="11" s="1"/>
  <c r="R10" i="11"/>
  <c r="L11" i="11"/>
  <c r="L14" i="11" s="1"/>
  <c r="L18" i="11" s="1"/>
  <c r="L20" i="11" s="1"/>
  <c r="N18" i="10"/>
  <c r="N20" i="10" s="1"/>
  <c r="M20" i="10"/>
  <c r="S11" i="10"/>
  <c r="S14" i="10" s="1"/>
  <c r="K14" i="10"/>
  <c r="K18" i="10" s="1"/>
  <c r="K20" i="10" s="1"/>
  <c r="R10" i="10"/>
  <c r="H11" i="10"/>
  <c r="H14" i="10" s="1"/>
  <c r="H18" i="10" s="1"/>
  <c r="H20" i="10" s="1"/>
  <c r="Q11" i="10"/>
  <c r="Q14" i="10" s="1"/>
  <c r="J11" i="10"/>
  <c r="J14" i="10" s="1"/>
  <c r="J18" i="10" s="1"/>
  <c r="J20" i="10" s="1"/>
  <c r="D11" i="10"/>
  <c r="K75" i="1"/>
  <c r="J75" i="1"/>
  <c r="I75" i="1"/>
  <c r="H75" i="1"/>
  <c r="S14" i="12" l="1"/>
  <c r="Q14" i="12"/>
  <c r="R11" i="12"/>
  <c r="R11" i="11"/>
  <c r="R14" i="11" s="1"/>
  <c r="S14" i="11"/>
  <c r="Q14" i="11"/>
  <c r="S18" i="10"/>
  <c r="Q18" i="10"/>
  <c r="R9" i="10"/>
  <c r="R11" i="10" s="1"/>
  <c r="R14" i="10" s="1"/>
  <c r="D14" i="10"/>
  <c r="D18" i="10" s="1"/>
  <c r="D20" i="10" s="1"/>
  <c r="P75" i="1"/>
  <c r="L75" i="1"/>
  <c r="O75" i="1"/>
  <c r="R75" i="1"/>
  <c r="N75" i="1"/>
  <c r="R14" i="12" l="1"/>
  <c r="Q18" i="12"/>
  <c r="S18" i="12"/>
  <c r="S18" i="11"/>
  <c r="Q18" i="11"/>
  <c r="R18" i="11"/>
  <c r="Q20" i="10"/>
  <c r="R18" i="10"/>
  <c r="S20" i="10"/>
  <c r="Q75" i="1"/>
  <c r="M75" i="1"/>
  <c r="S20" i="12" l="1"/>
  <c r="Q20" i="12"/>
  <c r="R18" i="12"/>
  <c r="R20" i="11"/>
  <c r="Q20" i="11"/>
  <c r="S20" i="11"/>
  <c r="R20" i="10"/>
  <c r="R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A64" i="3" l="1"/>
  <c r="AA65" i="3"/>
  <c r="AA66" i="3"/>
  <c r="AA67" i="3"/>
  <c r="AA68" i="3"/>
  <c r="AA69" i="3"/>
  <c r="AA70" i="3"/>
  <c r="AA71" i="3"/>
  <c r="AA72" i="3"/>
  <c r="AA73" i="3"/>
  <c r="AA74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40" i="3"/>
  <c r="AA41" i="3"/>
  <c r="AA31" i="3"/>
  <c r="AA32" i="3"/>
  <c r="AA33" i="3"/>
  <c r="AA34" i="3"/>
  <c r="AA35" i="3"/>
  <c r="AA36" i="3"/>
  <c r="AA37" i="3"/>
  <c r="AA38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11" i="3"/>
  <c r="Z74" i="3"/>
  <c r="Z73" i="3"/>
  <c r="Z72" i="3"/>
  <c r="Z71" i="3"/>
  <c r="Z70" i="3"/>
  <c r="Z69" i="3"/>
  <c r="Z68" i="3"/>
  <c r="Z67" i="3"/>
  <c r="Z66" i="3"/>
  <c r="Z65" i="3"/>
  <c r="Z64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1" i="3"/>
  <c r="Z40" i="3"/>
  <c r="Z38" i="3"/>
  <c r="Z37" i="3"/>
  <c r="Z36" i="3"/>
  <c r="Z35" i="3"/>
  <c r="Z34" i="3"/>
  <c r="Z33" i="3"/>
  <c r="Z32" i="3"/>
  <c r="Z31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1" i="3"/>
  <c r="W64" i="3"/>
  <c r="X64" i="3"/>
  <c r="X75" i="3" s="1"/>
  <c r="W65" i="3"/>
  <c r="X65" i="3"/>
  <c r="W66" i="3"/>
  <c r="X66" i="3"/>
  <c r="W67" i="3"/>
  <c r="X67" i="3"/>
  <c r="W68" i="3"/>
  <c r="X68" i="3"/>
  <c r="W69" i="3"/>
  <c r="X69" i="3"/>
  <c r="W70" i="3"/>
  <c r="X70" i="3"/>
  <c r="W71" i="3"/>
  <c r="X71" i="3"/>
  <c r="W72" i="3"/>
  <c r="X72" i="3"/>
  <c r="W73" i="3"/>
  <c r="X73" i="3"/>
  <c r="W74" i="3"/>
  <c r="X74" i="3"/>
  <c r="W44" i="3"/>
  <c r="X44" i="3"/>
  <c r="X62" i="3" s="1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58" i="3"/>
  <c r="X58" i="3"/>
  <c r="W59" i="3"/>
  <c r="X59" i="3"/>
  <c r="W60" i="3"/>
  <c r="X60" i="3"/>
  <c r="W61" i="3"/>
  <c r="X61" i="3"/>
  <c r="W40" i="3"/>
  <c r="X40" i="3"/>
  <c r="W41" i="3"/>
  <c r="X41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11" i="3"/>
  <c r="X11" i="3"/>
  <c r="V74" i="3"/>
  <c r="V73" i="3"/>
  <c r="V72" i="3"/>
  <c r="V71" i="3"/>
  <c r="V70" i="3"/>
  <c r="V69" i="3"/>
  <c r="V68" i="3"/>
  <c r="V67" i="3"/>
  <c r="V66" i="3"/>
  <c r="V65" i="3"/>
  <c r="V64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1" i="3"/>
  <c r="V40" i="3"/>
  <c r="V38" i="3"/>
  <c r="V37" i="3"/>
  <c r="V36" i="3"/>
  <c r="V35" i="3"/>
  <c r="V34" i="3"/>
  <c r="V33" i="3"/>
  <c r="V32" i="3"/>
  <c r="V31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1" i="3"/>
  <c r="S64" i="3"/>
  <c r="S75" i="3" s="1"/>
  <c r="T64" i="3"/>
  <c r="S65" i="3"/>
  <c r="T65" i="3"/>
  <c r="S66" i="3"/>
  <c r="T66" i="3"/>
  <c r="S67" i="3"/>
  <c r="T67" i="3"/>
  <c r="S68" i="3"/>
  <c r="T68" i="3"/>
  <c r="S69" i="3"/>
  <c r="T69" i="3"/>
  <c r="S70" i="3"/>
  <c r="T70" i="3"/>
  <c r="S71" i="3"/>
  <c r="T71" i="3"/>
  <c r="S72" i="3"/>
  <c r="T72" i="3"/>
  <c r="S73" i="3"/>
  <c r="T73" i="3"/>
  <c r="S74" i="3"/>
  <c r="T74" i="3"/>
  <c r="S44" i="3"/>
  <c r="S62" i="3" s="1"/>
  <c r="T44" i="3"/>
  <c r="S45" i="3"/>
  <c r="T45" i="3"/>
  <c r="S46" i="3"/>
  <c r="T46" i="3"/>
  <c r="S47" i="3"/>
  <c r="T47" i="3"/>
  <c r="S48" i="3"/>
  <c r="T48" i="3"/>
  <c r="S49" i="3"/>
  <c r="T49" i="3"/>
  <c r="S50" i="3"/>
  <c r="T50" i="3"/>
  <c r="S51" i="3"/>
  <c r="T51" i="3"/>
  <c r="S52" i="3"/>
  <c r="T52" i="3"/>
  <c r="S53" i="3"/>
  <c r="T53" i="3"/>
  <c r="S54" i="3"/>
  <c r="T54" i="3"/>
  <c r="S55" i="3"/>
  <c r="T55" i="3"/>
  <c r="S56" i="3"/>
  <c r="T56" i="3"/>
  <c r="S57" i="3"/>
  <c r="T57" i="3"/>
  <c r="S58" i="3"/>
  <c r="T58" i="3"/>
  <c r="S59" i="3"/>
  <c r="T59" i="3"/>
  <c r="S60" i="3"/>
  <c r="T60" i="3"/>
  <c r="S61" i="3"/>
  <c r="T61" i="3"/>
  <c r="S40" i="3"/>
  <c r="T40" i="3"/>
  <c r="S41" i="3"/>
  <c r="T41" i="3"/>
  <c r="S31" i="3"/>
  <c r="T31" i="3"/>
  <c r="S32" i="3"/>
  <c r="T32" i="3"/>
  <c r="S33" i="3"/>
  <c r="T33" i="3"/>
  <c r="S34" i="3"/>
  <c r="T34" i="3"/>
  <c r="S35" i="3"/>
  <c r="T35" i="3"/>
  <c r="S36" i="3"/>
  <c r="T36" i="3"/>
  <c r="S37" i="3"/>
  <c r="T37" i="3"/>
  <c r="S38" i="3"/>
  <c r="T38" i="3"/>
  <c r="S13" i="3"/>
  <c r="T13" i="3"/>
  <c r="S14" i="3"/>
  <c r="T14" i="3"/>
  <c r="S15" i="3"/>
  <c r="T15" i="3"/>
  <c r="S16" i="3"/>
  <c r="T16" i="3"/>
  <c r="S17" i="3"/>
  <c r="T17" i="3"/>
  <c r="S18" i="3"/>
  <c r="T18" i="3"/>
  <c r="S19" i="3"/>
  <c r="T19" i="3"/>
  <c r="S20" i="3"/>
  <c r="T20" i="3"/>
  <c r="S21" i="3"/>
  <c r="T21" i="3"/>
  <c r="S22" i="3"/>
  <c r="T22" i="3"/>
  <c r="S23" i="3"/>
  <c r="T23" i="3"/>
  <c r="S24" i="3"/>
  <c r="T24" i="3"/>
  <c r="S25" i="3"/>
  <c r="T25" i="3"/>
  <c r="S26" i="3"/>
  <c r="T26" i="3"/>
  <c r="S27" i="3"/>
  <c r="T27" i="3"/>
  <c r="S28" i="3"/>
  <c r="T28" i="3"/>
  <c r="S29" i="3"/>
  <c r="T29" i="3"/>
  <c r="S11" i="3"/>
  <c r="T11" i="3"/>
  <c r="R74" i="3"/>
  <c r="R73" i="3"/>
  <c r="R72" i="3"/>
  <c r="R71" i="3"/>
  <c r="R70" i="3"/>
  <c r="R69" i="3"/>
  <c r="R68" i="3"/>
  <c r="R67" i="3"/>
  <c r="R66" i="3"/>
  <c r="R75" i="3" s="1"/>
  <c r="R65" i="3"/>
  <c r="R64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62" i="3" s="1"/>
  <c r="R41" i="3"/>
  <c r="R40" i="3"/>
  <c r="R38" i="3"/>
  <c r="R37" i="3"/>
  <c r="R36" i="3"/>
  <c r="R35" i="3"/>
  <c r="R34" i="3"/>
  <c r="R33" i="3"/>
  <c r="R32" i="3"/>
  <c r="R31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1" i="3"/>
  <c r="AB77" i="3"/>
  <c r="AA77" i="3"/>
  <c r="Z77" i="3"/>
  <c r="Y77" i="3"/>
  <c r="X77" i="3"/>
  <c r="W77" i="3"/>
  <c r="V77" i="3"/>
  <c r="U77" i="3"/>
  <c r="T77" i="3"/>
  <c r="S77" i="3"/>
  <c r="R77" i="3"/>
  <c r="Q77" i="3"/>
  <c r="AB75" i="3"/>
  <c r="Y75" i="3"/>
  <c r="U75" i="3"/>
  <c r="Q75" i="3"/>
  <c r="AB62" i="3"/>
  <c r="Y62" i="3"/>
  <c r="U62" i="3"/>
  <c r="Q62" i="3"/>
  <c r="AB12" i="3"/>
  <c r="AB30" i="3" s="1"/>
  <c r="AB39" i="3" s="1"/>
  <c r="AB42" i="3" s="1"/>
  <c r="Y12" i="3"/>
  <c r="Y30" i="3" s="1"/>
  <c r="Y39" i="3" s="1"/>
  <c r="Y42" i="3" s="1"/>
  <c r="U12" i="3"/>
  <c r="U30" i="3" s="1"/>
  <c r="U39" i="3" s="1"/>
  <c r="U42" i="3" s="1"/>
  <c r="S12" i="3"/>
  <c r="S30" i="3" s="1"/>
  <c r="S39" i="3" s="1"/>
  <c r="S42" i="3" s="1"/>
  <c r="Q12" i="3"/>
  <c r="Q30" i="3" s="1"/>
  <c r="Q39" i="3" s="1"/>
  <c r="Q42" i="3" s="1"/>
  <c r="L77" i="3"/>
  <c r="M77" i="3"/>
  <c r="N77" i="3"/>
  <c r="O77" i="3"/>
  <c r="S76" i="3" l="1"/>
  <c r="Y76" i="3"/>
  <c r="Y80" i="3" s="1"/>
  <c r="Z78" i="3" s="1"/>
  <c r="V75" i="3"/>
  <c r="T12" i="3"/>
  <c r="T30" i="3" s="1"/>
  <c r="W12" i="3"/>
  <c r="W30" i="3" s="1"/>
  <c r="W39" i="3" s="1"/>
  <c r="AA62" i="3"/>
  <c r="T75" i="3"/>
  <c r="U76" i="3"/>
  <c r="U80" i="3" s="1"/>
  <c r="T62" i="3"/>
  <c r="W75" i="3"/>
  <c r="Z12" i="3"/>
  <c r="Z30" i="3" s="1"/>
  <c r="Z39" i="3" s="1"/>
  <c r="Z42" i="3" s="1"/>
  <c r="Z76" i="3" s="1"/>
  <c r="Z80" i="3" s="1"/>
  <c r="Z62" i="3"/>
  <c r="Q76" i="3"/>
  <c r="Q80" i="3" s="1"/>
  <c r="R12" i="3"/>
  <c r="R30" i="3" s="1"/>
  <c r="V12" i="3"/>
  <c r="V30" i="3" s="1"/>
  <c r="V39" i="3" s="1"/>
  <c r="V42" i="3" s="1"/>
  <c r="V76" i="3" s="1"/>
  <c r="W62" i="3"/>
  <c r="AA12" i="3"/>
  <c r="AA30" i="3" s="1"/>
  <c r="AA39" i="3" s="1"/>
  <c r="AA42" i="3" s="1"/>
  <c r="AB76" i="3"/>
  <c r="AB80" i="3" s="1"/>
  <c r="V62" i="3"/>
  <c r="X12" i="3"/>
  <c r="Z75" i="3"/>
  <c r="AA75" i="3"/>
  <c r="W42" i="3"/>
  <c r="W76" i="3" s="1"/>
  <c r="X30" i="3"/>
  <c r="X39" i="3" s="1"/>
  <c r="X42" i="3" s="1"/>
  <c r="X76" i="3" s="1"/>
  <c r="T39" i="3"/>
  <c r="T42" i="3" s="1"/>
  <c r="R39" i="3"/>
  <c r="R42" i="3" s="1"/>
  <c r="R76" i="3" s="1"/>
  <c r="AA76" i="3" l="1"/>
  <c r="AA80" i="3"/>
  <c r="AA78" i="3"/>
  <c r="T76" i="3"/>
  <c r="R78" i="3"/>
  <c r="R80" i="3" s="1"/>
  <c r="V78" i="3"/>
  <c r="V80" i="3" s="1"/>
  <c r="S78" i="3" l="1"/>
  <c r="S80" i="3" s="1"/>
  <c r="W78" i="3"/>
  <c r="W80" i="3" s="1"/>
  <c r="J77" i="3"/>
  <c r="X78" i="3" l="1"/>
  <c r="X80" i="3" s="1"/>
  <c r="T78" i="3"/>
  <c r="T80" i="3" s="1"/>
  <c r="D75" i="3"/>
  <c r="E75" i="3"/>
  <c r="F75" i="3"/>
  <c r="G75" i="3"/>
  <c r="D77" i="3"/>
  <c r="E77" i="3"/>
  <c r="F77" i="3"/>
  <c r="G77" i="3"/>
  <c r="D62" i="3"/>
  <c r="E62" i="3"/>
  <c r="F62" i="3"/>
  <c r="G62" i="3"/>
  <c r="D12" i="3"/>
  <c r="D30" i="3" s="1"/>
  <c r="D39" i="3" s="1"/>
  <c r="D42" i="3" s="1"/>
  <c r="D76" i="3" s="1"/>
  <c r="D80" i="3" s="1"/>
  <c r="Q82" i="3" s="1"/>
  <c r="E12" i="3"/>
  <c r="E30" i="3" s="1"/>
  <c r="E39" i="3" s="1"/>
  <c r="E42" i="3" s="1"/>
  <c r="F12" i="3"/>
  <c r="F30" i="3" s="1"/>
  <c r="F39" i="3" s="1"/>
  <c r="F42" i="3" s="1"/>
  <c r="G12" i="3"/>
  <c r="G30" i="3" s="1"/>
  <c r="G39" i="3" s="1"/>
  <c r="G42" i="3" s="1"/>
  <c r="G76" i="3" s="1"/>
  <c r="G80" i="3" s="1"/>
  <c r="T82" i="3" l="1"/>
  <c r="F76" i="3"/>
  <c r="F80" i="3" s="1"/>
  <c r="S82" i="3" s="1"/>
  <c r="E76" i="3"/>
  <c r="E80" i="3" s="1"/>
  <c r="R82" i="3" s="1"/>
  <c r="K77" i="3"/>
  <c r="H77" i="3"/>
  <c r="I77" i="3"/>
  <c r="K75" i="3"/>
  <c r="L75" i="3"/>
  <c r="M75" i="3"/>
  <c r="N75" i="3"/>
  <c r="O75" i="3"/>
  <c r="J22" i="16" s="1"/>
  <c r="H75" i="3"/>
  <c r="I75" i="3"/>
  <c r="K62" i="3"/>
  <c r="L62" i="3"/>
  <c r="M62" i="3"/>
  <c r="N62" i="3"/>
  <c r="O62" i="3"/>
  <c r="J21" i="16" s="1"/>
  <c r="H62" i="3"/>
  <c r="I62" i="3"/>
  <c r="K12" i="3"/>
  <c r="K30" i="3" s="1"/>
  <c r="K39" i="3" s="1"/>
  <c r="K42" i="3" s="1"/>
  <c r="L12" i="3"/>
  <c r="L30" i="3" s="1"/>
  <c r="L39" i="3" s="1"/>
  <c r="L42" i="3" s="1"/>
  <c r="M12" i="3"/>
  <c r="M30" i="3" s="1"/>
  <c r="M39" i="3" s="1"/>
  <c r="M42" i="3" s="1"/>
  <c r="N12" i="3"/>
  <c r="N30" i="3" s="1"/>
  <c r="N39" i="3" s="1"/>
  <c r="N42" i="3" s="1"/>
  <c r="O12" i="3"/>
  <c r="O30" i="3" s="1"/>
  <c r="O39" i="3" s="1"/>
  <c r="O42" i="3" s="1"/>
  <c r="J20" i="16" s="1"/>
  <c r="H12" i="3"/>
  <c r="H30" i="3" s="1"/>
  <c r="H39" i="3" s="1"/>
  <c r="H42" i="3" s="1"/>
  <c r="I12" i="3"/>
  <c r="I30" i="3" s="1"/>
  <c r="I39" i="3" s="1"/>
  <c r="I42" i="3" s="1"/>
  <c r="J75" i="3"/>
  <c r="J62" i="3"/>
  <c r="J12" i="3"/>
  <c r="J23" i="16" l="1"/>
  <c r="L76" i="3"/>
  <c r="L80" i="3" s="1"/>
  <c r="Y82" i="3" s="1"/>
  <c r="I76" i="3"/>
  <c r="I80" i="3" s="1"/>
  <c r="V82" i="3" s="1"/>
  <c r="M76" i="3"/>
  <c r="M80" i="3" s="1"/>
  <c r="Z82" i="3" s="1"/>
  <c r="O76" i="3"/>
  <c r="O80" i="3" s="1"/>
  <c r="AB82" i="3" s="1"/>
  <c r="N76" i="3"/>
  <c r="N80" i="3" s="1"/>
  <c r="AA82" i="3" s="1"/>
  <c r="K76" i="3"/>
  <c r="K80" i="3" s="1"/>
  <c r="X82" i="3" s="1"/>
  <c r="H76" i="3"/>
  <c r="H80" i="3" s="1"/>
  <c r="U82" i="3" s="1"/>
  <c r="J30" i="3"/>
  <c r="J39" i="3" s="1"/>
  <c r="J42" i="3" s="1"/>
  <c r="J76" i="3" s="1"/>
  <c r="J80" i="3" s="1"/>
  <c r="W82" i="3" s="1"/>
  <c r="R92" i="2" l="1"/>
  <c r="Q92" i="2"/>
  <c r="R91" i="2"/>
  <c r="Q91" i="2"/>
  <c r="R90" i="2"/>
  <c r="Q90" i="2"/>
  <c r="R89" i="2"/>
  <c r="Q89" i="2"/>
  <c r="R88" i="2"/>
  <c r="Q88" i="2"/>
  <c r="R87" i="2"/>
  <c r="Q87" i="2"/>
  <c r="R85" i="2"/>
  <c r="Q85" i="2"/>
  <c r="R84" i="2"/>
  <c r="Q84" i="2"/>
  <c r="R83" i="2"/>
  <c r="Q83" i="2"/>
  <c r="R82" i="2"/>
  <c r="Q82" i="2"/>
  <c r="R81" i="2"/>
  <c r="Q81" i="2"/>
  <c r="R79" i="2"/>
  <c r="Q79" i="2"/>
  <c r="R78" i="2"/>
  <c r="Q78" i="2"/>
  <c r="R75" i="2"/>
  <c r="Q75" i="2"/>
  <c r="R74" i="2"/>
  <c r="Q74" i="2"/>
  <c r="R73" i="2"/>
  <c r="Q73" i="2"/>
  <c r="R72" i="2"/>
  <c r="Q72" i="2"/>
  <c r="R71" i="2"/>
  <c r="Q71" i="2"/>
  <c r="R70" i="2"/>
  <c r="Q70" i="2"/>
  <c r="R69" i="2"/>
  <c r="Q69" i="2"/>
  <c r="R67" i="2"/>
  <c r="Q67" i="2"/>
  <c r="R66" i="2"/>
  <c r="Q66" i="2"/>
  <c r="R62" i="2"/>
  <c r="Q62" i="2"/>
  <c r="R61" i="2"/>
  <c r="Q61" i="2"/>
  <c r="R60" i="2"/>
  <c r="Q60" i="2"/>
  <c r="R59" i="2"/>
  <c r="Q59" i="2"/>
  <c r="R57" i="2"/>
  <c r="Q57" i="2"/>
  <c r="R56" i="2"/>
  <c r="Q56" i="2"/>
  <c r="R55" i="2"/>
  <c r="Q55" i="2"/>
  <c r="R54" i="2"/>
  <c r="Q54" i="2"/>
  <c r="R53" i="2"/>
  <c r="Q53" i="2"/>
  <c r="R49" i="2"/>
  <c r="Q49" i="2"/>
  <c r="R48" i="2"/>
  <c r="Q48" i="2"/>
  <c r="R47" i="2"/>
  <c r="Q47" i="2"/>
  <c r="R46" i="2"/>
  <c r="Q46" i="2"/>
  <c r="R45" i="2"/>
  <c r="Q45" i="2"/>
  <c r="R44" i="2"/>
  <c r="Q44" i="2"/>
  <c r="R42" i="2"/>
  <c r="Q42" i="2"/>
  <c r="R41" i="2"/>
  <c r="Q41" i="2"/>
  <c r="R39" i="2"/>
  <c r="Q39" i="2"/>
  <c r="R38" i="2"/>
  <c r="Q38" i="2"/>
  <c r="R36" i="2"/>
  <c r="Q36" i="2"/>
  <c r="R35" i="2"/>
  <c r="Q35" i="2"/>
  <c r="R34" i="2"/>
  <c r="Q34" i="2"/>
  <c r="R33" i="2"/>
  <c r="Q33" i="2"/>
  <c r="R31" i="2"/>
  <c r="Q31" i="2"/>
  <c r="R30" i="2"/>
  <c r="Q30" i="2"/>
  <c r="R28" i="2"/>
  <c r="Q28" i="2"/>
  <c r="R27" i="2"/>
  <c r="Q27" i="2"/>
  <c r="R26" i="2"/>
  <c r="Q26" i="2"/>
  <c r="R25" i="2"/>
  <c r="Q25" i="2"/>
  <c r="R23" i="2"/>
  <c r="Q23" i="2"/>
  <c r="R22" i="2"/>
  <c r="Q22" i="2"/>
  <c r="R20" i="2"/>
  <c r="Q20" i="2"/>
  <c r="R19" i="2"/>
  <c r="Q19" i="2"/>
  <c r="R17" i="2"/>
  <c r="Q17" i="2"/>
  <c r="R16" i="2"/>
  <c r="Q16" i="2"/>
  <c r="R15" i="2"/>
  <c r="Q15" i="2"/>
  <c r="R14" i="2"/>
  <c r="Q14" i="2"/>
  <c r="R13" i="2"/>
  <c r="Q13" i="2"/>
  <c r="R12" i="2"/>
  <c r="Q12" i="2"/>
  <c r="R11" i="2"/>
  <c r="Q11" i="2"/>
  <c r="J58" i="2" l="1"/>
  <c r="D18" i="2" l="1"/>
  <c r="E18" i="2"/>
  <c r="F18" i="2"/>
  <c r="H18" i="2"/>
  <c r="I18" i="2"/>
  <c r="J18" i="2"/>
  <c r="K18" i="2"/>
  <c r="R18" i="2" s="1"/>
  <c r="L18" i="2"/>
  <c r="M18" i="2"/>
  <c r="N18" i="2"/>
  <c r="H86" i="2"/>
  <c r="I86" i="2"/>
  <c r="J86" i="2"/>
  <c r="K86" i="2"/>
  <c r="R86" i="2" s="1"/>
  <c r="L86" i="2"/>
  <c r="M86" i="2"/>
  <c r="D86" i="2"/>
  <c r="E86" i="2"/>
  <c r="F86" i="2"/>
  <c r="H80" i="2"/>
  <c r="I80" i="2"/>
  <c r="J80" i="2"/>
  <c r="K80" i="2"/>
  <c r="R80" i="2" s="1"/>
  <c r="L80" i="2"/>
  <c r="M80" i="2"/>
  <c r="N80" i="2"/>
  <c r="D80" i="2"/>
  <c r="E80" i="2"/>
  <c r="F80" i="2"/>
  <c r="G80" i="2"/>
  <c r="Q80" i="2" s="1"/>
  <c r="H77" i="2"/>
  <c r="I77" i="2"/>
  <c r="J77" i="2"/>
  <c r="K77" i="2"/>
  <c r="R77" i="2" s="1"/>
  <c r="L77" i="2"/>
  <c r="M77" i="2"/>
  <c r="D77" i="2"/>
  <c r="E77" i="2"/>
  <c r="F77" i="2"/>
  <c r="G77" i="2"/>
  <c r="H68" i="2"/>
  <c r="I68" i="2"/>
  <c r="J68" i="2"/>
  <c r="K68" i="2"/>
  <c r="R68" i="2" s="1"/>
  <c r="L68" i="2"/>
  <c r="M68" i="2"/>
  <c r="D68" i="2"/>
  <c r="E68" i="2"/>
  <c r="F68" i="2"/>
  <c r="H65" i="2"/>
  <c r="I65" i="2"/>
  <c r="J65" i="2"/>
  <c r="K65" i="2"/>
  <c r="R65" i="2" s="1"/>
  <c r="L65" i="2"/>
  <c r="M65" i="2"/>
  <c r="D65" i="2"/>
  <c r="E65" i="2"/>
  <c r="F65" i="2"/>
  <c r="H58" i="2"/>
  <c r="H52" i="2" s="1"/>
  <c r="H51" i="2" s="1"/>
  <c r="I58" i="2"/>
  <c r="I52" i="2" s="1"/>
  <c r="I51" i="2" s="1"/>
  <c r="J52" i="2"/>
  <c r="J51" i="2" s="1"/>
  <c r="K58" i="2"/>
  <c r="R58" i="2" s="1"/>
  <c r="L58" i="2"/>
  <c r="L52" i="2" s="1"/>
  <c r="L51" i="2" s="1"/>
  <c r="M58" i="2"/>
  <c r="M52" i="2" s="1"/>
  <c r="M51" i="2" s="1"/>
  <c r="N58" i="2"/>
  <c r="D58" i="2"/>
  <c r="D52" i="2" s="1"/>
  <c r="D51" i="2" s="1"/>
  <c r="E58" i="2"/>
  <c r="E52" i="2" s="1"/>
  <c r="E51" i="2" s="1"/>
  <c r="F58" i="2"/>
  <c r="F52" i="2" s="1"/>
  <c r="F51" i="2" s="1"/>
  <c r="H43" i="2"/>
  <c r="I43" i="2"/>
  <c r="J43" i="2"/>
  <c r="K43" i="2"/>
  <c r="R43" i="2" s="1"/>
  <c r="L43" i="2"/>
  <c r="M43" i="2"/>
  <c r="D43" i="2"/>
  <c r="E43" i="2"/>
  <c r="F43" i="2"/>
  <c r="D40" i="2"/>
  <c r="E40" i="2"/>
  <c r="F40" i="2"/>
  <c r="H40" i="2"/>
  <c r="I40" i="2"/>
  <c r="J40" i="2"/>
  <c r="K40" i="2"/>
  <c r="R40" i="2" s="1"/>
  <c r="L40" i="2"/>
  <c r="M40" i="2"/>
  <c r="G40" i="2"/>
  <c r="Q40" i="2" s="1"/>
  <c r="D37" i="2"/>
  <c r="E37" i="2"/>
  <c r="F37" i="2"/>
  <c r="H37" i="2"/>
  <c r="I37" i="2"/>
  <c r="J37" i="2"/>
  <c r="K37" i="2"/>
  <c r="R37" i="2" s="1"/>
  <c r="L37" i="2"/>
  <c r="M37" i="2"/>
  <c r="N37" i="2"/>
  <c r="G37" i="2"/>
  <c r="Q37" i="2" s="1"/>
  <c r="H32" i="2"/>
  <c r="I32" i="2"/>
  <c r="J32" i="2"/>
  <c r="K32" i="2"/>
  <c r="R32" i="2" s="1"/>
  <c r="L32" i="2"/>
  <c r="M32" i="2"/>
  <c r="N32" i="2"/>
  <c r="D32" i="2"/>
  <c r="E32" i="2"/>
  <c r="F32" i="2"/>
  <c r="G32" i="2"/>
  <c r="Q32" i="2" s="1"/>
  <c r="H24" i="2"/>
  <c r="I24" i="2"/>
  <c r="J24" i="2"/>
  <c r="K24" i="2"/>
  <c r="R24" i="2" s="1"/>
  <c r="L24" i="2"/>
  <c r="M24" i="2"/>
  <c r="D24" i="2"/>
  <c r="E24" i="2"/>
  <c r="F24" i="2"/>
  <c r="G24" i="2"/>
  <c r="Q24" i="2" s="1"/>
  <c r="H21" i="2"/>
  <c r="I21" i="2"/>
  <c r="J21" i="2"/>
  <c r="L21" i="2"/>
  <c r="M21" i="2"/>
  <c r="D21" i="2"/>
  <c r="E21" i="2"/>
  <c r="F21" i="2"/>
  <c r="G86" i="2"/>
  <c r="Q86" i="2" s="1"/>
  <c r="G58" i="2"/>
  <c r="Q58" i="2" s="1"/>
  <c r="G43" i="2"/>
  <c r="Q43" i="2" s="1"/>
  <c r="D76" i="2" l="1"/>
  <c r="K52" i="2"/>
  <c r="H10" i="2"/>
  <c r="Q77" i="2"/>
  <c r="G76" i="2"/>
  <c r="Q76" i="2" s="1"/>
  <c r="F76" i="2"/>
  <c r="J29" i="2"/>
  <c r="H64" i="2"/>
  <c r="H76" i="2"/>
  <c r="E10" i="2"/>
  <c r="L64" i="2"/>
  <c r="J76" i="2"/>
  <c r="M10" i="2"/>
  <c r="D64" i="2"/>
  <c r="D63" i="2" s="1"/>
  <c r="D93" i="2" s="1"/>
  <c r="F10" i="2"/>
  <c r="J10" i="2"/>
  <c r="D10" i="2"/>
  <c r="J64" i="2"/>
  <c r="E64" i="2"/>
  <c r="K64" i="2"/>
  <c r="R64" i="2" s="1"/>
  <c r="D29" i="2"/>
  <c r="F29" i="2"/>
  <c r="L10" i="2"/>
  <c r="N52" i="2"/>
  <c r="N51" i="2" s="1"/>
  <c r="F64" i="2"/>
  <c r="M76" i="2"/>
  <c r="L76" i="2"/>
  <c r="L63" i="2" s="1"/>
  <c r="L93" i="2" s="1"/>
  <c r="L29" i="2"/>
  <c r="I76" i="2"/>
  <c r="E76" i="2"/>
  <c r="K76" i="2"/>
  <c r="R76" i="2" s="1"/>
  <c r="M64" i="2"/>
  <c r="I64" i="2"/>
  <c r="G29" i="2"/>
  <c r="Q29" i="2" s="1"/>
  <c r="E29" i="2"/>
  <c r="I29" i="2"/>
  <c r="M29" i="2"/>
  <c r="H29" i="2"/>
  <c r="I10" i="2"/>
  <c r="G52" i="2"/>
  <c r="G68" i="2"/>
  <c r="Q68" i="2" s="1"/>
  <c r="G18" i="2"/>
  <c r="Q18" i="2" s="1"/>
  <c r="K29" i="2"/>
  <c r="R29" i="2" s="1"/>
  <c r="H50" i="2" l="1"/>
  <c r="H63" i="2"/>
  <c r="H93" i="2" s="1"/>
  <c r="F63" i="2"/>
  <c r="F93" i="2" s="1"/>
  <c r="G51" i="2"/>
  <c r="Q51" i="2" s="1"/>
  <c r="Q52" i="2"/>
  <c r="K51" i="2"/>
  <c r="R51" i="2" s="1"/>
  <c r="R52" i="2"/>
  <c r="E50" i="2"/>
  <c r="E63" i="2"/>
  <c r="E93" i="2" s="1"/>
  <c r="F50" i="2"/>
  <c r="J63" i="2"/>
  <c r="J93" i="2" s="1"/>
  <c r="J50" i="2"/>
  <c r="M50" i="2"/>
  <c r="I63" i="2"/>
  <c r="I93" i="2" s="1"/>
  <c r="D50" i="2"/>
  <c r="I50" i="2"/>
  <c r="M63" i="2"/>
  <c r="M93" i="2" s="1"/>
  <c r="L50" i="2"/>
  <c r="K63" i="2"/>
  <c r="R63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3" i="2"/>
  <c r="R93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R21" i="2" s="1"/>
  <c r="N21" i="2"/>
  <c r="N24" i="2"/>
  <c r="N40" i="2"/>
  <c r="N43" i="2"/>
  <c r="G65" i="2"/>
  <c r="N65" i="2"/>
  <c r="N68" i="2"/>
  <c r="N77" i="2"/>
  <c r="N86" i="2"/>
  <c r="N76" i="2" l="1"/>
  <c r="N42" i="1"/>
  <c r="N29" i="2"/>
  <c r="G64" i="2"/>
  <c r="Q65" i="2"/>
  <c r="K10" i="2"/>
  <c r="R10" i="2" s="1"/>
  <c r="G10" i="2"/>
  <c r="Q10" i="2" s="1"/>
  <c r="Q21" i="2"/>
  <c r="N10" i="2"/>
  <c r="N64" i="2"/>
  <c r="N63" i="2" s="1"/>
  <c r="N93" i="2" s="1"/>
  <c r="N50" i="2" l="1"/>
  <c r="G63" i="2"/>
  <c r="Q64" i="2"/>
  <c r="K50" i="2"/>
  <c r="R50" i="2" s="1"/>
  <c r="G50" i="2"/>
  <c r="Q50" i="2" s="1"/>
  <c r="G93" i="2" l="1"/>
  <c r="Q93" i="2" s="1"/>
  <c r="Q6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<sst xmlns="http://schemas.openxmlformats.org/spreadsheetml/2006/main" count="1632" uniqueCount="298">
  <si>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</si>
  <si>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</si>
  <si>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</si>
  <si>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</si>
  <si>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</si>
  <si>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</si>
  <si>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</si>
  <si>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</si>
  <si>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</si>
  <si>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</si>
  <si>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</si>
  <si>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</si>
  <si>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</si>
  <si>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</si>
  <si>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</si>
  <si>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</si>
  <si>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</si>
  <si>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</si>
  <si>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</si>
  <si>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</si>
  <si>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</si>
  <si>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</si>
  <si>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</si>
  <si>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</si>
  <si>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</si>
  <si>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</si>
  <si>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</si>
  <si>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</si>
  <si>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</si>
  <si>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</si>
  <si>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</si>
  <si>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</si>
  <si>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</si>
  <si>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</si>
  <si>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</si>
  <si>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</si>
  <si>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</si>
  <si>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</si>
  <si>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</si>
  <si>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</si>
  <si>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</si>
  <si>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</si>
  <si>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</si>
  <si>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</si>
  <si>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</si>
  <si>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</si>
  <si>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</si>
  <si>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</si>
  <si>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</si>
  <si>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</si>
  <si>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</si>
  <si>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</si>
  <si>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</si>
  <si>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</si>
  <si>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</si>
  <si>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</si>
  <si>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</si>
  <si>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</si>
  <si>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</si>
  <si>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</si>
  <si>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</si>
  <si>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</si>
  <si>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</si>
  <si>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</si>
  <si>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</si>
  <si>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</si>
  <si>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</si>
  <si>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</si>
  <si>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</si>
  <si>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</si>
  <si>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</si>
  <si>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</si>
  <si>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</si>
  <si>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</si>
  <si>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</si>
  <si>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</si>
  <si>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</si>
  <si>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</si>
  <si>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</si>
  <si>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</si>
  <si>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</si>
  <si>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</si>
  <si>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</si>
  <si>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</si>
  <si>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</si>
  <si>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</si>
  <si>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</si>
  <si>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</si>
  <si>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</si>
  <si>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</si>
  <si>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</si>
  <si>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</si>
  <si>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</si>
  <si>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</si>
  <si>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</si>
  <si>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</si>
  <si>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</si>
  <si>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</si>
  <si>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</si>
  <si>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</si>
  <si>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</si>
  <si>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</si>
  <si>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</si>
  <si>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</si>
  <si>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</si>
  <si>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</si>
  <si>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</si>
  <si>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</si>
  <si>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</si>
  <si>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</si>
  <si>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</si>
  <si>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</si>
  <si>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</si>
  <si>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</si>
  <si>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</si>
  <si>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</si>
  <si>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</si>
  <si>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</si>
  <si>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</si>
  <si>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</si>
  <si>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</si>
  <si>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</si>
  <si>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</si>
  <si>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</si>
  <si>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</si>
  <si>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</si>
  <si>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</si>
  <si>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</si>
  <si>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</si>
  <si>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</si>
  <si>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</si>
  <si>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</si>
  <si>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</si>
  <si>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</si>
  <si>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</si>
  <si>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</si>
  <si>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</si>
  <si>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</si>
  <si>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</si>
  <si>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</si>
  <si>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</si>
  <si>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</si>
  <si>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</si>
  <si>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</si>
  <si>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</si>
  <si>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</si>
  <si>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</si>
  <si>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</si>
  <si>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</si>
  <si>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</si>
  <si>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</si>
  <si>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</si>
  <si>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</si>
  <si>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</si>
  <si>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</si>
  <si>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</si>
  <si>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</si>
  <si>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</si>
  <si>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</si>
  <si>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</si>
  <si>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</si>
  <si>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</si>
  <si>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</si>
  <si>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</si>
  <si>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</si>
  <si>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</si>
  <si>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</si>
  <si>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</si>
  <si>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</si>
  <si>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</si>
  <si>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</si>
  <si>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</si>
  <si>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</si>
  <si>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</si>
  <si>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</si>
  <si>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</si>
  <si>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</si>
  <si>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</si>
  <si>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</si>
  <si>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</si>
  <si>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</si>
  <si>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</si>
  <si>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</si>
  <si>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</si>
  <si>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</si>
  <si>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</si>
  <si>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</si>
  <si>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</si>
  <si>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</si>
  <si>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</si>
  <si>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</si>
  <si>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</si>
  <si>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</si>
  <si>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</si>
  <si>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</si>
  <si>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</si>
  <si>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</si>
  <si>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</si>
  <si>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</si>
  <si>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</si>
  <si>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</si>
  <si>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</si>
  <si>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</si>
  <si>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</si>
  <si>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</si>
  <si>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</si>
  <si>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</si>
  <si>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</si>
  <si>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</si>
  <si>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</si>
  <si>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</si>
  <si>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</si>
  <si>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</si>
  <si>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</si>
  <si>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</si>
  <si>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</si>
  <si>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</si>
  <si>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</si>
  <si>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</si>
  <si>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</si>
  <si>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</si>
  <si>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</si>
  <si>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</si>
  <si>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</si>
  <si>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</si>
  <si>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</si>
  <si>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</si>
  <si>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</si>
  <si>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</si>
  <si>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</si>
  <si>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</si>
  <si>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</si>
  <si>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</si>
  <si>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</si>
  <si>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</si>
  <si>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</si>
  <si>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</si>
  <si>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</si>
  <si>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</si>
  <si>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</si>
  <si>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</si>
  <si>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</si>
  <si>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</si>
  <si>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</si>
  <si>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</si>
  <si>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</si>
  <si>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</si>
  <si>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</si>
  <si>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</si>
  <si>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</si>
  <si>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</si>
  <si>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</si>
  <si>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</si>
  <si>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</si>
  <si>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</si>
  <si>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</si>
  <si>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</si>
  <si>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</si>
  <si>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</si>
  <si>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</si>
  <si>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</si>
  <si>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</si>
  <si>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</si>
  <si>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ICT</t>
  </si>
  <si>
    <t>Aparatura Górnicza</t>
  </si>
  <si>
    <t>SSN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</si>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</sst>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36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 wrapText="1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4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4" fontId="3" fillId="0" borderId="5" xfId="1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4" fontId="3" fillId="0" borderId="3" xfId="1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167" fontId="10" fillId="0" borderId="3" xfId="1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7" fontId="10" fillId="0" borderId="4" xfId="1" applyNumberFormat="1" applyFont="1" applyFill="1" applyBorder="1" applyAlignment="1">
      <alignment horizontal="center" vertical="center" wrapText="1"/>
    </xf>
    <xf numFmtId="167" fontId="10" fillId="0" borderId="5" xfId="1" applyNumberFormat="1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3" fillId="0" borderId="14" xfId="1" applyNumberFormat="1" applyFont="1" applyFill="1" applyBorder="1" applyAlignment="1">
      <alignment horizontal="center" vertical="center" wrapText="1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 applyProtection="1">
      <alignment horizontal="left" vertical="center"/>
      <protection hidden="1"/>
    </xf>
    <xf numFmtId="0" fontId="4" fillId="0" borderId="5" xfId="2" applyFont="1" applyFill="1" applyBorder="1" applyAlignment="1" applyProtection="1">
      <alignment horizontal="left" vertical="center"/>
      <protection hidden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166" fontId="1" fillId="0" borderId="0" xfId="2" applyNumberFormat="1" applyFont="1" applyFill="1" applyAlignment="1">
      <alignment vertical="center"/>
    </xf>
    <xf numFmtId="166" fontId="1" fillId="0" borderId="0" xfId="2" applyNumberFormat="1" applyFont="1" applyFill="1" applyAlignment="1">
      <alignment vertical="center" wrapText="1"/>
    </xf>
    <xf numFmtId="164" fontId="12" fillId="0" borderId="7" xfId="2" applyNumberFormat="1" applyFont="1" applyFill="1" applyBorder="1" applyAlignment="1">
      <alignment horizontal="left" vertical="center"/>
    </xf>
    <xf numFmtId="0" fontId="4" fillId="0" borderId="7" xfId="2" applyFont="1" applyFill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>
      <alignment horizontal="left" vertical="center"/>
    </xf>
    <xf numFmtId="166" fontId="3" fillId="0" borderId="0" xfId="2" applyNumberFormat="1" applyFont="1" applyFill="1" applyBorder="1" applyAlignment="1" applyProtection="1">
      <alignment vertical="center"/>
      <protection locked="0"/>
    </xf>
    <xf numFmtId="166" fontId="3" fillId="0" borderId="7" xfId="2" applyNumberFormat="1" applyFont="1" applyFill="1" applyBorder="1" applyAlignment="1" applyProtection="1">
      <alignment vertical="center"/>
      <protection locked="0"/>
    </xf>
    <xf numFmtId="166" fontId="1" fillId="0" borderId="12" xfId="5" applyNumberFormat="1" applyFont="1" applyFill="1" applyBorder="1" applyAlignment="1" applyProtection="1">
      <alignment vertical="center"/>
      <protection locked="0"/>
    </xf>
    <xf numFmtId="166" fontId="3" fillId="0" borderId="12" xfId="5" applyNumberFormat="1" applyFont="1" applyFill="1" applyBorder="1" applyAlignment="1" applyProtection="1">
      <alignment vertical="center"/>
      <protection locked="0"/>
    </xf>
    <xf numFmtId="164" fontId="12" fillId="0" borderId="15" xfId="2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left" vertical="center" wrapText="1"/>
    </xf>
    <xf numFmtId="164" fontId="15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 wrapText="1"/>
    </xf>
    <xf numFmtId="164" fontId="15" fillId="0" borderId="0" xfId="2" applyNumberFormat="1" applyFont="1" applyFill="1" applyAlignment="1">
      <alignment horizontal="left" vertical="center"/>
    </xf>
    <xf numFmtId="164" fontId="16" fillId="0" borderId="0" xfId="2" applyNumberFormat="1" applyFont="1" applyFill="1" applyAlignment="1">
      <alignment vertical="center"/>
    </xf>
    <xf numFmtId="169" fontId="5" fillId="0" borderId="3" xfId="0" applyNumberFormat="1" applyFont="1" applyFill="1" applyBorder="1" applyAlignment="1" applyProtection="1">
      <alignment vertical="center"/>
      <protection locked="0"/>
    </xf>
    <xf numFmtId="169" fontId="1" fillId="0" borderId="12" xfId="0" applyNumberFormat="1" applyFont="1" applyFill="1" applyBorder="1" applyAlignment="1" applyProtection="1">
      <alignment vertical="center"/>
      <protection locked="0"/>
    </xf>
    <xf numFmtId="169" fontId="1" fillId="0" borderId="0" xfId="0" applyNumberFormat="1" applyFont="1" applyFill="1" applyAlignment="1" applyProtection="1">
      <alignment vertical="center"/>
      <protection locked="0"/>
    </xf>
    <xf numFmtId="169" fontId="5" fillId="0" borderId="12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Fill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7" fontId="1" fillId="0" borderId="0" xfId="2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Border="1" applyAlignment="1" applyProtection="1">
      <alignment vertical="center" wrapText="1"/>
      <protection locked="0"/>
    </xf>
    <xf numFmtId="164" fontId="1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>
      <alignment horizontal="left" vertical="center" wrapText="1"/>
    </xf>
    <xf numFmtId="164" fontId="15" fillId="0" borderId="15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166" fontId="1" fillId="0" borderId="11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166" fontId="5" fillId="0" borderId="14" xfId="0" applyNumberFormat="1" applyFont="1" applyFill="1" applyBorder="1" applyAlignment="1" applyProtection="1">
      <alignment vertical="center"/>
      <protection locked="0"/>
    </xf>
    <xf numFmtId="166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wrapText="1"/>
    </xf>
    <xf numFmtId="166" fontId="5" fillId="0" borderId="15" xfId="0" applyNumberFormat="1" applyFont="1" applyFill="1" applyBorder="1" applyAlignment="1" applyProtection="1">
      <alignment vertical="center"/>
      <protection locked="0"/>
    </xf>
    <xf numFmtId="166" fontId="1" fillId="0" borderId="15" xfId="0" applyNumberFormat="1" applyFont="1" applyFill="1" applyBorder="1" applyAlignment="1" applyProtection="1">
      <alignment vertical="center"/>
      <protection locked="0"/>
    </xf>
    <xf numFmtId="164" fontId="15" fillId="0" borderId="4" xfId="1" applyNumberFormat="1" applyFont="1" applyFill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6" fontId="3" fillId="0" borderId="0" xfId="0" applyNumberFormat="1" applyFont="1" applyFill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7" fontId="10" fillId="0" borderId="4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15" fillId="0" borderId="1" xfId="1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167" fontId="10" fillId="0" borderId="4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10" fillId="0" borderId="3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167" fontId="10" fillId="0" borderId="8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10" fillId="0" borderId="1" xfId="1" applyNumberFormat="1" applyFont="1" applyFill="1" applyBorder="1" applyAlignment="1">
      <alignment horizontal="center" vertical="center" wrapText="1"/>
    </xf>
    <xf numFmtId="167" fontId="10" fillId="0" borderId="2" xfId="1" applyNumberFormat="1" applyFont="1" applyFill="1" applyBorder="1" applyAlignment="1">
      <alignment horizontal="center" vertical="center" wrapText="1"/>
    </xf>
    <xf numFmtId="167" fontId="10" fillId="0" borderId="6" xfId="1" applyNumberFormat="1" applyFont="1" applyFill="1" applyBorder="1" applyAlignment="1">
      <alignment horizontal="center" vertical="center" wrapText="1"/>
    </xf>
    <xf numFmtId="167" fontId="10" fillId="0" borderId="7" xfId="1" applyNumberFormat="1" applyFont="1" applyFill="1" applyBorder="1" applyAlignment="1">
      <alignment horizontal="center" vertical="center" wrapText="1"/>
    </xf>
    <xf numFmtId="167" fontId="10" fillId="0" borderId="9" xfId="1" applyNumberFormat="1" applyFont="1" applyFill="1" applyBorder="1" applyAlignment="1">
      <alignment horizontal="center" vertical="center" wrapText="1"/>
    </xf>
    <xf numFmtId="167" fontId="10" fillId="0" borderId="10" xfId="1" applyNumberFormat="1" applyFont="1" applyFill="1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center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0" fontId="3" fillId="0" borderId="1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 wrapText="1"/>
    </xf>
    <xf numFmtId="0" fontId="1" fillId="0" borderId="12" xfId="2" applyFont="1" applyFill="1" applyBorder="1" applyAlignment="1">
      <alignment horizontal="left" vertical="center"/>
    </xf>
    <xf numFmtId="0" fontId="4" fillId="0" borderId="9" xfId="2" applyFont="1" applyFill="1" applyBorder="1" applyAlignment="1" applyProtection="1">
      <alignment horizontal="left"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hidden="1"/>
    </xf>
    <xf numFmtId="167" fontId="3" fillId="0" borderId="8" xfId="1" applyNumberFormat="1" applyFont="1" applyFill="1" applyBorder="1" applyAlignment="1">
      <alignment horizontal="center" vertical="center" wrapText="1"/>
    </xf>
    <xf numFmtId="167" fontId="3" fillId="0" borderId="11" xfId="1" applyNumberFormat="1" applyFont="1" applyFill="1" applyBorder="1" applyAlignment="1">
      <alignment horizontal="center" vertical="center" wrapText="1"/>
    </xf>
    <xf numFmtId="0" fontId="7" fillId="0" borderId="11" xfId="2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7" fillId="0" borderId="9" xfId="2" applyFill="1" applyBorder="1" applyAlignment="1">
      <alignment horizontal="center" vertical="center" wrapText="1"/>
    </xf>
    <xf numFmtId="0" fontId="7" fillId="0" borderId="10" xfId="2" applyFill="1" applyBorder="1" applyAlignment="1">
      <alignment horizontal="center" vertical="center" wrapText="1"/>
    </xf>
    <xf numFmtId="0" fontId="4" fillId="0" borderId="3" xfId="2" applyFont="1" applyFill="1" applyBorder="1" applyAlignment="1" applyProtection="1">
      <alignment horizontal="left" vertical="center"/>
      <protection hidden="1"/>
    </xf>
    <xf numFmtId="0" fontId="4" fillId="0" borderId="4" xfId="2" applyFont="1" applyFill="1" applyBorder="1" applyAlignment="1" applyProtection="1">
      <alignment horizontal="left" vertical="center"/>
      <protection hidden="1"/>
    </xf>
    <xf numFmtId="0" fontId="1" fillId="0" borderId="5" xfId="2" applyFont="1" applyFill="1" applyBorder="1" applyAlignment="1">
      <alignment vertical="center" wrapText="1"/>
    </xf>
    <xf numFmtId="0" fontId="1" fillId="0" borderId="3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9" xfId="1" applyNumberFormat="1" applyFont="1" applyFill="1" applyBorder="1" applyAlignment="1">
      <alignment horizontal="center" vertical="center" wrapText="1"/>
    </xf>
    <xf numFmtId="167" fontId="3" fillId="0" borderId="10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544513</xdr:colOff>
      <xdr:row>4</xdr:row>
      <xdr:rowOff>31750</xdr:rowOff>
    </xdr:from>
    <xdr:to>
      <xdr:col>22</xdr:col>
      <xdr:colOff>108913</xdr:colOff>
      <xdr:row>9</xdr:row>
      <xdr:rowOff>21079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9388" y="31750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22513</xdr:colOff>
      <xdr:row>0</xdr:row>
      <xdr:rowOff>0</xdr:rowOff>
    </xdr:from>
    <xdr:to>
      <xdr:col>12</xdr:col>
      <xdr:colOff>198121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5088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57147</xdr:colOff>
      <xdr:row>0</xdr:row>
      <xdr:rowOff>1</xdr:rowOff>
    </xdr:from>
    <xdr:to>
      <xdr:col>21</xdr:col>
      <xdr:colOff>469272</xdr:colOff>
      <xdr:row>8</xdr:row>
      <xdr:rowOff>114822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2" y="1"/>
          <a:ext cx="1393200" cy="724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26842</xdr:colOff>
      <xdr:row>0</xdr:row>
      <xdr:rowOff>0</xdr:rowOff>
    </xdr:from>
    <xdr:to>
      <xdr:col>13</xdr:col>
      <xdr:colOff>200842</xdr:colOff>
      <xdr:row>8</xdr:row>
      <xdr:rowOff>125197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7567" y="0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34636</xdr:colOff>
      <xdr:row>0</xdr:row>
      <xdr:rowOff>0</xdr:rowOff>
    </xdr:from>
    <xdr:to>
      <xdr:col>21</xdr:col>
      <xdr:colOff>208636</xdr:colOff>
      <xdr:row>8</xdr:row>
      <xdr:rowOff>118756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6911" y="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32904</xdr:colOff>
      <xdr:row>0</xdr:row>
      <xdr:rowOff>0</xdr:rowOff>
    </xdr:from>
    <xdr:to>
      <xdr:col>30</xdr:col>
      <xdr:colOff>0</xdr:colOff>
      <xdr:row>8</xdr:row>
      <xdr:rowOff>92737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8F6325-F65D-4788-BD41-964AB039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6829" y="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598487</xdr:colOff>
      <xdr:row>4</xdr:row>
      <xdr:rowOff>47625</xdr:rowOff>
    </xdr:from>
    <xdr:to>
      <xdr:col>22</xdr:col>
      <xdr:colOff>162887</xdr:colOff>
      <xdr:row>9</xdr:row>
      <xdr:rowOff>37806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3362" y="47625"/>
          <a:ext cx="139320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573088</xdr:colOff>
      <xdr:row>4</xdr:row>
      <xdr:rowOff>47625</xdr:rowOff>
    </xdr:from>
    <xdr:to>
      <xdr:col>22</xdr:col>
      <xdr:colOff>137488</xdr:colOff>
      <xdr:row>9</xdr:row>
      <xdr:rowOff>36954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7963" y="476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abSelected="1" topLeftCell="B1" zoomScaleNormal="100" workbookViewId="0">
      <selection activeCell="B7" sqref="B7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101" customFormat="1" ht="15" x14ac:dyDescent="0.2">
      <c r="B7" s="122" t="s">
        <v>297</v>
      </c>
      <c r="C7" s="123"/>
    </row>
    <row r="8" spans="2:3" s="101" customFormat="1" ht="15" x14ac:dyDescent="0.2">
      <c r="B8" s="122" t="s">
        <v>290</v>
      </c>
      <c r="C8" s="123"/>
    </row>
    <row r="9" spans="2:3" s="101" customFormat="1" ht="15" x14ac:dyDescent="0.2">
      <c r="B9" s="122" t="s">
        <v>291</v>
      </c>
      <c r="C9" s="123"/>
    </row>
    <row r="10" spans="2:3" s="101" customFormat="1" ht="15" x14ac:dyDescent="0.2">
      <c r="B10" s="122" t="s">
        <v>292</v>
      </c>
      <c r="C10" s="123"/>
    </row>
    <row r="11" spans="2:3" s="101" customFormat="1" ht="15" x14ac:dyDescent="0.2">
      <c r="B11" s="122" t="s">
        <v>293</v>
      </c>
      <c r="C11" s="123"/>
    </row>
    <row r="12" spans="2:3" s="162" customFormat="1" ht="15" x14ac:dyDescent="0.2">
      <c r="B12" s="160" t="s">
        <v>294</v>
      </c>
      <c r="C12" s="161"/>
    </row>
    <row r="13" spans="2:3" s="162" customFormat="1" ht="15" x14ac:dyDescent="0.2">
      <c r="B13" s="160" t="s">
        <v>295</v>
      </c>
      <c r="C13" s="161"/>
    </row>
    <row r="14" spans="2:3" s="162" customFormat="1" ht="15" x14ac:dyDescent="0.2">
      <c r="B14" s="160" t="s">
        <v>296</v>
      </c>
      <c r="C14" s="161"/>
    </row>
    <row r="15" spans="2:3" s="100" customFormat="1" ht="12" x14ac:dyDescent="0.2"/>
    <row r="16" spans="2:3" s="100" customFormat="1" ht="12" x14ac:dyDescent="0.2"/>
    <row r="17" spans="2:4" s="100" customFormat="1" ht="12" x14ac:dyDescent="0.2"/>
    <row r="18" spans="2:4" s="100" customFormat="1" ht="54" customHeight="1" x14ac:dyDescent="0.2">
      <c r="B18" s="163" t="s">
        <v>289</v>
      </c>
      <c r="C18" s="164"/>
      <c r="D18" s="164"/>
    </row>
    <row r="19" spans="2:4" s="100" customFormat="1" ht="12" x14ac:dyDescent="0.2"/>
    <row r="20" spans="2:4" s="100" customFormat="1" ht="12" x14ac:dyDescent="0.2"/>
    <row r="21" spans="2:4" s="100" customFormat="1" ht="12" x14ac:dyDescent="0.2"/>
    <row r="22" spans="2:4" s="100" customFormat="1" ht="12" x14ac:dyDescent="0.2"/>
    <row r="23" spans="2:4" s="100" customFormat="1" ht="12" x14ac:dyDescent="0.2"/>
    <row r="24" spans="2:4" s="100" customFormat="1" ht="12" x14ac:dyDescent="0.2"/>
    <row r="25" spans="2:4" x14ac:dyDescent="0.2">
      <c r="B25" s="130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50" customWidth="1"/>
    <col min="2" max="2" width="2.5703125" style="51" customWidth="1" outlineLevel="1"/>
    <col min="3" max="3" width="54.85546875" style="58" customWidth="1" outlineLevel="1"/>
    <col min="4" max="6" width="10.7109375" style="50" customWidth="1" outlineLevel="1"/>
    <col min="7" max="7" width="16" style="50" customWidth="1" outlineLevel="1"/>
    <col min="8" max="8" width="10" style="50" customWidth="1" outlineLevel="1"/>
    <col min="9" max="9" width="10.7109375" style="50" customWidth="1" outlineLevel="1"/>
    <col min="10" max="10" width="13" style="50" customWidth="1" outlineLevel="1"/>
    <col min="11" max="11" width="9.140625" style="50"/>
    <col min="12" max="12" width="2.5703125" style="51" customWidth="1"/>
    <col min="13" max="13" width="54.85546875" style="58" customWidth="1"/>
    <col min="14" max="16" width="10.7109375" style="50" customWidth="1"/>
    <col min="17" max="17" width="16" style="50" customWidth="1"/>
    <col min="18" max="18" width="10" style="50" bestFit="1" customWidth="1"/>
    <col min="19" max="19" width="10.7109375" style="50" customWidth="1"/>
    <col min="20" max="20" width="13" style="50" customWidth="1"/>
    <col min="21" max="16384" width="9.140625" style="50"/>
  </cols>
  <sheetData>
    <row r="1" spans="2:20" s="51" customFormat="1" ht="11.1" customHeight="1" x14ac:dyDescent="0.2">
      <c r="B1" s="52" t="s">
        <v>194</v>
      </c>
      <c r="C1" s="77"/>
      <c r="D1" s="52"/>
      <c r="E1" s="52"/>
      <c r="F1" s="52"/>
      <c r="G1" s="52"/>
      <c r="H1" s="52"/>
      <c r="I1" s="52"/>
      <c r="J1" s="52"/>
      <c r="L1" s="52" t="s">
        <v>194</v>
      </c>
      <c r="M1" s="77"/>
      <c r="N1" s="52"/>
      <c r="O1" s="52"/>
      <c r="P1" s="52"/>
      <c r="Q1" s="52"/>
      <c r="R1" s="52"/>
      <c r="S1" s="52"/>
      <c r="T1" s="52"/>
    </row>
    <row r="2" spans="2:20" s="51" customFormat="1" ht="11.1" customHeight="1" x14ac:dyDescent="0.2">
      <c r="B2" s="102" t="s">
        <v>233</v>
      </c>
      <c r="C2" s="77"/>
      <c r="D2" s="52"/>
      <c r="E2" s="52"/>
      <c r="F2" s="52"/>
      <c r="G2" s="52"/>
      <c r="H2" s="52"/>
      <c r="I2" s="52"/>
      <c r="J2" s="52"/>
      <c r="L2" s="102" t="s">
        <v>233</v>
      </c>
      <c r="M2" s="77"/>
      <c r="N2" s="52"/>
      <c r="O2" s="52"/>
      <c r="P2" s="52"/>
      <c r="Q2" s="52"/>
      <c r="R2" s="52"/>
      <c r="S2" s="52"/>
      <c r="T2" s="52"/>
    </row>
    <row r="3" spans="2:20" ht="11.1" customHeight="1" x14ac:dyDescent="0.2">
      <c r="B3" s="222" t="s">
        <v>59</v>
      </c>
      <c r="C3" s="223"/>
      <c r="D3" s="219" t="s">
        <v>196</v>
      </c>
      <c r="E3" s="219" t="s">
        <v>197</v>
      </c>
      <c r="F3" s="219" t="s">
        <v>198</v>
      </c>
      <c r="G3" s="219" t="s">
        <v>199</v>
      </c>
      <c r="H3" s="219" t="s">
        <v>200</v>
      </c>
      <c r="I3" s="219" t="s">
        <v>201</v>
      </c>
      <c r="J3" s="219" t="s">
        <v>202</v>
      </c>
      <c r="K3" s="51"/>
      <c r="L3" s="222" t="s">
        <v>59</v>
      </c>
      <c r="M3" s="223"/>
      <c r="N3" s="219" t="s">
        <v>196</v>
      </c>
      <c r="O3" s="219" t="s">
        <v>197</v>
      </c>
      <c r="P3" s="219" t="s">
        <v>198</v>
      </c>
      <c r="Q3" s="219" t="s">
        <v>199</v>
      </c>
      <c r="R3" s="219" t="s">
        <v>200</v>
      </c>
      <c r="S3" s="219" t="s">
        <v>201</v>
      </c>
      <c r="T3" s="219" t="s">
        <v>202</v>
      </c>
    </row>
    <row r="4" spans="2:20" ht="11.1" customHeight="1" x14ac:dyDescent="0.2">
      <c r="B4" s="224"/>
      <c r="C4" s="225"/>
      <c r="D4" s="220"/>
      <c r="E4" s="220"/>
      <c r="F4" s="220"/>
      <c r="G4" s="220"/>
      <c r="H4" s="220"/>
      <c r="I4" s="220"/>
      <c r="J4" s="221"/>
      <c r="K4" s="51"/>
      <c r="L4" s="224"/>
      <c r="M4" s="225"/>
      <c r="N4" s="220"/>
      <c r="O4" s="220"/>
      <c r="P4" s="220"/>
      <c r="Q4" s="220"/>
      <c r="R4" s="220"/>
      <c r="S4" s="220"/>
      <c r="T4" s="221"/>
    </row>
    <row r="5" spans="2:20" ht="11.1" customHeight="1" x14ac:dyDescent="0.2">
      <c r="B5" s="226" t="s">
        <v>203</v>
      </c>
      <c r="C5" s="227"/>
      <c r="D5" s="227"/>
      <c r="E5" s="227"/>
      <c r="F5" s="227"/>
      <c r="G5" s="227"/>
      <c r="H5" s="78"/>
      <c r="I5" s="78"/>
      <c r="J5" s="79"/>
      <c r="K5" s="51"/>
      <c r="L5" s="226" t="s">
        <v>203</v>
      </c>
      <c r="M5" s="227"/>
      <c r="N5" s="227"/>
      <c r="O5" s="227"/>
      <c r="P5" s="227"/>
      <c r="Q5" s="227"/>
      <c r="R5" s="78"/>
      <c r="S5" s="78"/>
      <c r="T5" s="79"/>
    </row>
    <row r="6" spans="2:20" ht="11.1" customHeight="1" x14ac:dyDescent="0.2">
      <c r="B6" s="216" t="s">
        <v>204</v>
      </c>
      <c r="C6" s="216"/>
      <c r="D6" s="56">
        <v>95083</v>
      </c>
      <c r="E6" s="56">
        <v>56702</v>
      </c>
      <c r="F6" s="56">
        <v>60694</v>
      </c>
      <c r="G6" s="56">
        <v>0</v>
      </c>
      <c r="H6" s="56">
        <f>SUM(D6:G6)</f>
        <v>212479</v>
      </c>
      <c r="I6" s="56"/>
      <c r="J6" s="56">
        <f t="shared" ref="J6:J17" si="0">H6+I6</f>
        <v>212479</v>
      </c>
      <c r="K6" s="51"/>
      <c r="L6" s="216" t="s">
        <v>204</v>
      </c>
      <c r="M6" s="216"/>
      <c r="N6" s="56">
        <v>95083</v>
      </c>
      <c r="O6" s="56">
        <v>56702</v>
      </c>
      <c r="P6" s="56">
        <v>60694</v>
      </c>
      <c r="Q6" s="56">
        <v>0</v>
      </c>
      <c r="R6" s="56">
        <f>SUM(N6:Q6)</f>
        <v>212479</v>
      </c>
      <c r="S6" s="56"/>
      <c r="T6" s="56">
        <f t="shared" ref="T6:T17" si="1">R6+S6</f>
        <v>212479</v>
      </c>
    </row>
    <row r="7" spans="2:20" ht="11.1" customHeight="1" x14ac:dyDescent="0.2">
      <c r="B7" s="216" t="s">
        <v>33</v>
      </c>
      <c r="C7" s="216"/>
      <c r="D7" s="56">
        <v>69117</v>
      </c>
      <c r="E7" s="56">
        <v>42503</v>
      </c>
      <c r="F7" s="56">
        <v>37488</v>
      </c>
      <c r="G7" s="56">
        <v>0</v>
      </c>
      <c r="H7" s="56">
        <f t="shared" ref="H7:H17" si="2">SUM(D7:G7)</f>
        <v>149108</v>
      </c>
      <c r="I7" s="56"/>
      <c r="J7" s="56">
        <f t="shared" si="0"/>
        <v>149108</v>
      </c>
      <c r="K7" s="51"/>
      <c r="L7" s="216" t="s">
        <v>33</v>
      </c>
      <c r="M7" s="216"/>
      <c r="N7" s="56">
        <v>69117</v>
      </c>
      <c r="O7" s="56">
        <v>42503</v>
      </c>
      <c r="P7" s="56">
        <v>37488</v>
      </c>
      <c r="Q7" s="56">
        <v>0</v>
      </c>
      <c r="R7" s="56">
        <f t="shared" ref="R7:R17" si="3">SUM(N7:Q7)</f>
        <v>149108</v>
      </c>
      <c r="S7" s="56"/>
      <c r="T7" s="56">
        <f t="shared" si="1"/>
        <v>149108</v>
      </c>
    </row>
    <row r="8" spans="2:20" ht="11.1" customHeight="1" x14ac:dyDescent="0.2">
      <c r="B8" s="210" t="s">
        <v>205</v>
      </c>
      <c r="C8" s="210"/>
      <c r="D8" s="53">
        <f>D6-D7</f>
        <v>25966</v>
      </c>
      <c r="E8" s="53">
        <f>E6-E7</f>
        <v>14199</v>
      </c>
      <c r="F8" s="53">
        <f>F6-F7</f>
        <v>23206</v>
      </c>
      <c r="G8" s="53">
        <f>G6-G7</f>
        <v>0</v>
      </c>
      <c r="H8" s="53">
        <f t="shared" si="2"/>
        <v>63371</v>
      </c>
      <c r="I8" s="53">
        <f>I6-I7</f>
        <v>0</v>
      </c>
      <c r="J8" s="53">
        <f t="shared" si="0"/>
        <v>63371</v>
      </c>
      <c r="K8" s="51"/>
      <c r="L8" s="210" t="s">
        <v>205</v>
      </c>
      <c r="M8" s="210"/>
      <c r="N8" s="53">
        <f>N6-N7</f>
        <v>25966</v>
      </c>
      <c r="O8" s="53">
        <f>O6-O7</f>
        <v>14199</v>
      </c>
      <c r="P8" s="53">
        <f>P6-P7</f>
        <v>23206</v>
      </c>
      <c r="Q8" s="53">
        <f>Q6-Q7</f>
        <v>0</v>
      </c>
      <c r="R8" s="53">
        <f t="shared" si="3"/>
        <v>63371</v>
      </c>
      <c r="S8" s="53">
        <f>S6-S7</f>
        <v>0</v>
      </c>
      <c r="T8" s="53">
        <f t="shared" si="1"/>
        <v>63371</v>
      </c>
    </row>
    <row r="9" spans="2:20" ht="11.1" customHeight="1" x14ac:dyDescent="0.2">
      <c r="B9" s="213" t="s">
        <v>4</v>
      </c>
      <c r="C9" s="214"/>
      <c r="D9" s="56">
        <v>3538</v>
      </c>
      <c r="E9" s="56">
        <v>1265</v>
      </c>
      <c r="F9" s="56">
        <v>3924</v>
      </c>
      <c r="G9" s="56">
        <v>80.31</v>
      </c>
      <c r="H9" s="56">
        <f t="shared" si="2"/>
        <v>8807.31</v>
      </c>
      <c r="I9" s="56"/>
      <c r="J9" s="56">
        <f t="shared" si="0"/>
        <v>8807.31</v>
      </c>
      <c r="K9" s="51"/>
      <c r="L9" s="213" t="s">
        <v>4</v>
      </c>
      <c r="M9" s="214"/>
      <c r="N9" s="56">
        <v>3538</v>
      </c>
      <c r="O9" s="56">
        <v>1265</v>
      </c>
      <c r="P9" s="56">
        <v>3924</v>
      </c>
      <c r="Q9" s="56">
        <v>80.31</v>
      </c>
      <c r="R9" s="56">
        <f t="shared" si="3"/>
        <v>8807.31</v>
      </c>
      <c r="S9" s="56"/>
      <c r="T9" s="56">
        <f t="shared" si="1"/>
        <v>8807.31</v>
      </c>
    </row>
    <row r="10" spans="2:20" ht="11.1" customHeight="1" x14ac:dyDescent="0.2">
      <c r="B10" s="213" t="s">
        <v>5</v>
      </c>
      <c r="C10" s="214"/>
      <c r="D10" s="56">
        <v>15004</v>
      </c>
      <c r="E10" s="56">
        <v>6467</v>
      </c>
      <c r="F10" s="56">
        <v>10172</v>
      </c>
      <c r="G10" s="56">
        <v>580</v>
      </c>
      <c r="H10" s="56">
        <f t="shared" si="2"/>
        <v>32223</v>
      </c>
      <c r="I10" s="56"/>
      <c r="J10" s="56">
        <f t="shared" si="0"/>
        <v>32223</v>
      </c>
      <c r="K10" s="51"/>
      <c r="L10" s="213" t="s">
        <v>5</v>
      </c>
      <c r="M10" s="214"/>
      <c r="N10" s="56">
        <v>15004</v>
      </c>
      <c r="O10" s="56">
        <v>6467</v>
      </c>
      <c r="P10" s="56">
        <v>10172</v>
      </c>
      <c r="Q10" s="56">
        <v>580</v>
      </c>
      <c r="R10" s="56">
        <f t="shared" si="3"/>
        <v>32223</v>
      </c>
      <c r="S10" s="56"/>
      <c r="T10" s="56">
        <f t="shared" si="1"/>
        <v>32223</v>
      </c>
    </row>
    <row r="11" spans="2:20" ht="11.1" customHeight="1" x14ac:dyDescent="0.2">
      <c r="B11" s="210" t="s">
        <v>206</v>
      </c>
      <c r="C11" s="210"/>
      <c r="D11" s="53">
        <f>D8-D9-D10</f>
        <v>7424</v>
      </c>
      <c r="E11" s="53">
        <f>E8-E9-E10</f>
        <v>6467</v>
      </c>
      <c r="F11" s="53">
        <f>F8-F9-F10</f>
        <v>9110</v>
      </c>
      <c r="G11" s="53">
        <f>G8-G9-G10</f>
        <v>-660.31</v>
      </c>
      <c r="H11" s="53">
        <f t="shared" si="2"/>
        <v>22340.69</v>
      </c>
      <c r="I11" s="53">
        <f>I8-I9-I10</f>
        <v>0</v>
      </c>
      <c r="J11" s="53">
        <f t="shared" si="0"/>
        <v>22340.69</v>
      </c>
      <c r="K11" s="51"/>
      <c r="L11" s="210" t="s">
        <v>206</v>
      </c>
      <c r="M11" s="210"/>
      <c r="N11" s="53">
        <f>N8-N9-N10</f>
        <v>7424</v>
      </c>
      <c r="O11" s="53">
        <f>O8-O9-O10</f>
        <v>6467</v>
      </c>
      <c r="P11" s="53">
        <f>P8-P9-P10</f>
        <v>9110</v>
      </c>
      <c r="Q11" s="53">
        <f>Q8-Q9-Q10</f>
        <v>-660.31</v>
      </c>
      <c r="R11" s="53">
        <f t="shared" si="3"/>
        <v>22340.69</v>
      </c>
      <c r="S11" s="53">
        <f>S8-S9-S10</f>
        <v>0</v>
      </c>
      <c r="T11" s="53">
        <f t="shared" si="1"/>
        <v>22340.69</v>
      </c>
    </row>
    <row r="12" spans="2:20" ht="11.1" customHeight="1" x14ac:dyDescent="0.2">
      <c r="B12" s="213" t="s">
        <v>207</v>
      </c>
      <c r="C12" s="214"/>
      <c r="D12" s="56">
        <v>-252</v>
      </c>
      <c r="E12" s="56">
        <v>-76</v>
      </c>
      <c r="F12" s="56">
        <v>-629</v>
      </c>
      <c r="G12" s="56">
        <v>0</v>
      </c>
      <c r="H12" s="56">
        <f t="shared" si="2"/>
        <v>-957</v>
      </c>
      <c r="I12" s="56">
        <v>0</v>
      </c>
      <c r="J12" s="56">
        <f t="shared" si="0"/>
        <v>-957</v>
      </c>
      <c r="K12" s="51"/>
      <c r="L12" s="213" t="s">
        <v>207</v>
      </c>
      <c r="M12" s="214"/>
      <c r="N12" s="56">
        <v>-252</v>
      </c>
      <c r="O12" s="56">
        <v>-76</v>
      </c>
      <c r="P12" s="56">
        <v>-629</v>
      </c>
      <c r="Q12" s="56">
        <v>0</v>
      </c>
      <c r="R12" s="56">
        <f t="shared" si="3"/>
        <v>-957</v>
      </c>
      <c r="S12" s="56">
        <v>0</v>
      </c>
      <c r="T12" s="56">
        <f t="shared" si="1"/>
        <v>-957</v>
      </c>
    </row>
    <row r="13" spans="2:20" ht="11.1" customHeight="1" x14ac:dyDescent="0.2">
      <c r="B13" s="215" t="s">
        <v>208</v>
      </c>
      <c r="C13" s="214"/>
      <c r="D13" s="56">
        <v>0</v>
      </c>
      <c r="E13" s="56">
        <v>0</v>
      </c>
      <c r="F13" s="56">
        <v>235</v>
      </c>
      <c r="G13" s="56">
        <v>0</v>
      </c>
      <c r="H13" s="56">
        <f t="shared" si="2"/>
        <v>235</v>
      </c>
      <c r="I13" s="56"/>
      <c r="J13" s="56">
        <f t="shared" si="0"/>
        <v>235</v>
      </c>
      <c r="K13" s="51"/>
      <c r="L13" s="215" t="s">
        <v>208</v>
      </c>
      <c r="M13" s="214"/>
      <c r="N13" s="56">
        <v>0</v>
      </c>
      <c r="O13" s="56">
        <v>0</v>
      </c>
      <c r="P13" s="56">
        <v>235</v>
      </c>
      <c r="Q13" s="56">
        <v>0</v>
      </c>
      <c r="R13" s="56">
        <f t="shared" si="3"/>
        <v>235</v>
      </c>
      <c r="S13" s="56"/>
      <c r="T13" s="56">
        <f t="shared" si="1"/>
        <v>235</v>
      </c>
    </row>
    <row r="14" spans="2:20" ht="11.1" customHeight="1" x14ac:dyDescent="0.2">
      <c r="B14" s="215" t="s">
        <v>27</v>
      </c>
      <c r="C14" s="214"/>
      <c r="D14" s="56"/>
      <c r="E14" s="56"/>
      <c r="F14" s="56"/>
      <c r="G14" s="56"/>
      <c r="H14" s="56">
        <f t="shared" si="2"/>
        <v>0</v>
      </c>
      <c r="I14" s="56">
        <v>0</v>
      </c>
      <c r="J14" s="56">
        <f t="shared" si="0"/>
        <v>0</v>
      </c>
      <c r="K14" s="51"/>
      <c r="L14" s="215" t="s">
        <v>27</v>
      </c>
      <c r="M14" s="214"/>
      <c r="N14" s="56"/>
      <c r="O14" s="56"/>
      <c r="P14" s="56"/>
      <c r="Q14" s="56"/>
      <c r="R14" s="56">
        <f t="shared" si="3"/>
        <v>0</v>
      </c>
      <c r="S14" s="56">
        <v>0</v>
      </c>
      <c r="T14" s="56">
        <f t="shared" si="1"/>
        <v>0</v>
      </c>
    </row>
    <row r="15" spans="2:20" ht="11.1" customHeight="1" x14ac:dyDescent="0.2">
      <c r="B15" s="210" t="s">
        <v>209</v>
      </c>
      <c r="C15" s="210"/>
      <c r="D15" s="53">
        <f t="shared" ref="D15:G15" si="4">D11+D12+D13+D14</f>
        <v>7172</v>
      </c>
      <c r="E15" s="53">
        <f t="shared" si="4"/>
        <v>6391</v>
      </c>
      <c r="F15" s="53">
        <f t="shared" si="4"/>
        <v>8716</v>
      </c>
      <c r="G15" s="53">
        <f t="shared" si="4"/>
        <v>-660.31</v>
      </c>
      <c r="H15" s="53">
        <f t="shared" si="2"/>
        <v>21618.69</v>
      </c>
      <c r="I15" s="53">
        <f>I11+I12+I14</f>
        <v>0</v>
      </c>
      <c r="J15" s="53">
        <f t="shared" si="0"/>
        <v>21618.69</v>
      </c>
      <c r="K15" s="51"/>
      <c r="L15" s="210" t="s">
        <v>209</v>
      </c>
      <c r="M15" s="210"/>
      <c r="N15" s="53">
        <f t="shared" ref="N15:Q15" si="5">N11+N12+N13+N14</f>
        <v>7172</v>
      </c>
      <c r="O15" s="53">
        <f t="shared" si="5"/>
        <v>6391</v>
      </c>
      <c r="P15" s="53">
        <f t="shared" si="5"/>
        <v>8716</v>
      </c>
      <c r="Q15" s="53">
        <f t="shared" si="5"/>
        <v>-660.31</v>
      </c>
      <c r="R15" s="53">
        <f t="shared" si="3"/>
        <v>21618.69</v>
      </c>
      <c r="S15" s="53">
        <f>S11+S12+S14</f>
        <v>0</v>
      </c>
      <c r="T15" s="53">
        <f t="shared" si="1"/>
        <v>21618.69</v>
      </c>
    </row>
    <row r="16" spans="2:20" ht="11.1" customHeight="1" x14ac:dyDescent="0.2">
      <c r="B16" s="80" t="s">
        <v>22</v>
      </c>
      <c r="C16" s="81"/>
      <c r="D16" s="53">
        <v>5964</v>
      </c>
      <c r="E16" s="53">
        <v>3369</v>
      </c>
      <c r="F16" s="53">
        <v>2363</v>
      </c>
      <c r="G16" s="53">
        <v>0</v>
      </c>
      <c r="H16" s="53">
        <f t="shared" si="2"/>
        <v>11696</v>
      </c>
      <c r="I16" s="53">
        <v>0</v>
      </c>
      <c r="J16" s="53">
        <f t="shared" si="0"/>
        <v>11696</v>
      </c>
      <c r="K16" s="51"/>
      <c r="L16" s="80" t="s">
        <v>22</v>
      </c>
      <c r="M16" s="81"/>
      <c r="N16" s="53">
        <v>5964</v>
      </c>
      <c r="O16" s="53">
        <v>3369</v>
      </c>
      <c r="P16" s="53">
        <v>2363</v>
      </c>
      <c r="Q16" s="53">
        <v>0</v>
      </c>
      <c r="R16" s="53">
        <f t="shared" si="3"/>
        <v>11696</v>
      </c>
      <c r="S16" s="53">
        <v>0</v>
      </c>
      <c r="T16" s="53">
        <f t="shared" si="1"/>
        <v>11696</v>
      </c>
    </row>
    <row r="17" spans="2:20" ht="11.1" customHeight="1" x14ac:dyDescent="0.2">
      <c r="B17" s="211" t="s">
        <v>23</v>
      </c>
      <c r="C17" s="212"/>
      <c r="D17" s="53">
        <f>D15+D16</f>
        <v>13136</v>
      </c>
      <c r="E17" s="53">
        <f t="shared" ref="E17:G17" si="6">E15+E16</f>
        <v>9760</v>
      </c>
      <c r="F17" s="53">
        <f t="shared" si="6"/>
        <v>11079</v>
      </c>
      <c r="G17" s="53">
        <f t="shared" si="6"/>
        <v>-660.31</v>
      </c>
      <c r="H17" s="53">
        <f t="shared" si="2"/>
        <v>33314.69</v>
      </c>
      <c r="I17" s="53">
        <f>I15+I16</f>
        <v>0</v>
      </c>
      <c r="J17" s="53">
        <f t="shared" si="0"/>
        <v>33314.69</v>
      </c>
      <c r="K17" s="51"/>
      <c r="L17" s="211" t="s">
        <v>23</v>
      </c>
      <c r="M17" s="212"/>
      <c r="N17" s="53">
        <f>N15+N16</f>
        <v>13136</v>
      </c>
      <c r="O17" s="53">
        <f t="shared" ref="O17:Q17" si="7">O15+O16</f>
        <v>9760</v>
      </c>
      <c r="P17" s="53">
        <f t="shared" si="7"/>
        <v>11079</v>
      </c>
      <c r="Q17" s="53">
        <f t="shared" si="7"/>
        <v>-660.31</v>
      </c>
      <c r="R17" s="53">
        <f t="shared" si="3"/>
        <v>33314.69</v>
      </c>
      <c r="S17" s="53">
        <f>S15+S16</f>
        <v>0</v>
      </c>
      <c r="T17" s="53">
        <f t="shared" si="1"/>
        <v>33314.69</v>
      </c>
    </row>
    <row r="18" spans="2:20" ht="11.1" customHeight="1" x14ac:dyDescent="0.2">
      <c r="B18" s="88"/>
      <c r="C18" s="88"/>
      <c r="D18" s="89"/>
      <c r="E18" s="89"/>
      <c r="F18" s="89"/>
      <c r="G18" s="89"/>
      <c r="H18" s="89"/>
      <c r="I18" s="89"/>
      <c r="J18" s="89"/>
      <c r="K18" s="51"/>
      <c r="L18" s="88"/>
      <c r="M18" s="88"/>
      <c r="N18" s="89"/>
      <c r="O18" s="89"/>
      <c r="P18" s="89"/>
      <c r="Q18" s="89"/>
      <c r="R18" s="89"/>
      <c r="S18" s="89"/>
      <c r="T18" s="89"/>
    </row>
    <row r="19" spans="2:20" s="51" customFormat="1" ht="11.1" customHeight="1" x14ac:dyDescent="0.2">
      <c r="B19" s="84"/>
      <c r="C19" s="85"/>
      <c r="D19" s="84"/>
      <c r="E19" s="84"/>
      <c r="F19" s="84"/>
      <c r="G19" s="84"/>
      <c r="H19" s="84"/>
      <c r="I19" s="84"/>
      <c r="J19" s="84"/>
      <c r="L19" s="84"/>
      <c r="M19" s="85"/>
      <c r="N19" s="84"/>
      <c r="O19" s="84"/>
      <c r="P19" s="84"/>
      <c r="Q19" s="84"/>
      <c r="R19" s="84"/>
      <c r="S19" s="84"/>
      <c r="T19" s="84"/>
    </row>
    <row r="20" spans="2:20" s="51" customFormat="1" ht="11.1" customHeight="1" x14ac:dyDescent="0.2">
      <c r="B20" s="222" t="s">
        <v>59</v>
      </c>
      <c r="C20" s="223"/>
      <c r="D20" s="219" t="s">
        <v>196</v>
      </c>
      <c r="E20" s="219" t="s">
        <v>197</v>
      </c>
      <c r="F20" s="219" t="s">
        <v>198</v>
      </c>
      <c r="G20" s="219" t="s">
        <v>199</v>
      </c>
      <c r="H20" s="219" t="s">
        <v>200</v>
      </c>
      <c r="I20" s="219" t="s">
        <v>201</v>
      </c>
      <c r="J20" s="219" t="s">
        <v>202</v>
      </c>
      <c r="L20" s="222" t="s">
        <v>59</v>
      </c>
      <c r="M20" s="223"/>
      <c r="N20" s="219" t="s">
        <v>196</v>
      </c>
      <c r="O20" s="219" t="s">
        <v>197</v>
      </c>
      <c r="P20" s="219" t="s">
        <v>198</v>
      </c>
      <c r="Q20" s="219" t="s">
        <v>199</v>
      </c>
      <c r="R20" s="219" t="s">
        <v>200</v>
      </c>
      <c r="S20" s="219" t="s">
        <v>201</v>
      </c>
      <c r="T20" s="219" t="s">
        <v>202</v>
      </c>
    </row>
    <row r="21" spans="2:20" s="51" customFormat="1" ht="11.1" customHeight="1" x14ac:dyDescent="0.2">
      <c r="B21" s="224"/>
      <c r="C21" s="225"/>
      <c r="D21" s="220"/>
      <c r="E21" s="220"/>
      <c r="F21" s="220"/>
      <c r="G21" s="220"/>
      <c r="H21" s="220"/>
      <c r="I21" s="220"/>
      <c r="J21" s="221"/>
      <c r="L21" s="224"/>
      <c r="M21" s="225"/>
      <c r="N21" s="220"/>
      <c r="O21" s="220"/>
      <c r="P21" s="220"/>
      <c r="Q21" s="220"/>
      <c r="R21" s="220"/>
      <c r="S21" s="220"/>
      <c r="T21" s="221"/>
    </row>
    <row r="22" spans="2:20" s="51" customFormat="1" ht="11.1" customHeight="1" x14ac:dyDescent="0.2">
      <c r="B22" s="226" t="s">
        <v>211</v>
      </c>
      <c r="C22" s="227"/>
      <c r="D22" s="227"/>
      <c r="E22" s="227"/>
      <c r="F22" s="227"/>
      <c r="G22" s="227"/>
      <c r="H22" s="78"/>
      <c r="I22" s="78"/>
      <c r="J22" s="79"/>
      <c r="L22" s="226" t="s">
        <v>212</v>
      </c>
      <c r="M22" s="227"/>
      <c r="N22" s="227"/>
      <c r="O22" s="227"/>
      <c r="P22" s="227"/>
      <c r="Q22" s="227"/>
      <c r="R22" s="78"/>
      <c r="S22" s="78"/>
      <c r="T22" s="79"/>
    </row>
    <row r="23" spans="2:20" s="51" customFormat="1" ht="11.1" customHeight="1" x14ac:dyDescent="0.2">
      <c r="B23" s="216" t="s">
        <v>204</v>
      </c>
      <c r="C23" s="216"/>
      <c r="D23" s="56">
        <v>185111</v>
      </c>
      <c r="E23" s="56">
        <v>111219</v>
      </c>
      <c r="F23" s="56">
        <v>126931</v>
      </c>
      <c r="G23" s="56">
        <v>0</v>
      </c>
      <c r="H23" s="56">
        <f>SUM(D23:G23)</f>
        <v>423261</v>
      </c>
      <c r="I23" s="56"/>
      <c r="J23" s="56">
        <f t="shared" ref="J23:J34" si="8">H23+I23</f>
        <v>423261</v>
      </c>
      <c r="L23" s="216" t="s">
        <v>204</v>
      </c>
      <c r="M23" s="216"/>
      <c r="N23" s="56">
        <f t="shared" ref="N23:Q24" si="9">D23-D6</f>
        <v>90028</v>
      </c>
      <c r="O23" s="56">
        <f t="shared" si="9"/>
        <v>54517</v>
      </c>
      <c r="P23" s="56">
        <f t="shared" si="9"/>
        <v>66237</v>
      </c>
      <c r="Q23" s="56">
        <f t="shared" si="9"/>
        <v>0</v>
      </c>
      <c r="R23" s="56">
        <f>SUM(N23:Q23)</f>
        <v>210782</v>
      </c>
      <c r="S23" s="56">
        <f>I23-I6</f>
        <v>0</v>
      </c>
      <c r="T23" s="56">
        <f t="shared" ref="T23:T34" si="10">R23+S23</f>
        <v>210782</v>
      </c>
    </row>
    <row r="24" spans="2:20" s="51" customFormat="1" ht="11.1" customHeight="1" x14ac:dyDescent="0.2">
      <c r="B24" s="216" t="s">
        <v>33</v>
      </c>
      <c r="C24" s="216"/>
      <c r="D24" s="56">
        <v>133948</v>
      </c>
      <c r="E24" s="56">
        <v>85218</v>
      </c>
      <c r="F24" s="56">
        <v>77804</v>
      </c>
      <c r="G24" s="56">
        <v>0</v>
      </c>
      <c r="H24" s="56">
        <f t="shared" ref="H24:H34" si="11">SUM(D24:G24)</f>
        <v>296970</v>
      </c>
      <c r="I24" s="56"/>
      <c r="J24" s="56">
        <f t="shared" si="8"/>
        <v>296970</v>
      </c>
      <c r="L24" s="216" t="s">
        <v>33</v>
      </c>
      <c r="M24" s="216"/>
      <c r="N24" s="56">
        <f t="shared" si="9"/>
        <v>64831</v>
      </c>
      <c r="O24" s="56">
        <f t="shared" si="9"/>
        <v>42715</v>
      </c>
      <c r="P24" s="56">
        <f t="shared" si="9"/>
        <v>40316</v>
      </c>
      <c r="Q24" s="56">
        <f t="shared" si="9"/>
        <v>0</v>
      </c>
      <c r="R24" s="56">
        <f t="shared" ref="R24:R34" si="12">SUM(N24:Q24)</f>
        <v>147862</v>
      </c>
      <c r="S24" s="56">
        <f>I24-I7</f>
        <v>0</v>
      </c>
      <c r="T24" s="56">
        <f t="shared" si="10"/>
        <v>147862</v>
      </c>
    </row>
    <row r="25" spans="2:20" s="51" customFormat="1" ht="11.1" customHeight="1" x14ac:dyDescent="0.2">
      <c r="B25" s="210" t="s">
        <v>205</v>
      </c>
      <c r="C25" s="210"/>
      <c r="D25" s="53">
        <f>D23-D24</f>
        <v>51163</v>
      </c>
      <c r="E25" s="53">
        <f>E23-E24</f>
        <v>26001</v>
      </c>
      <c r="F25" s="53">
        <f>F23-F24</f>
        <v>49127</v>
      </c>
      <c r="G25" s="53">
        <f>G23-G24</f>
        <v>0</v>
      </c>
      <c r="H25" s="53">
        <f t="shared" si="11"/>
        <v>126291</v>
      </c>
      <c r="I25" s="53">
        <f>I23-I24</f>
        <v>0</v>
      </c>
      <c r="J25" s="53">
        <f t="shared" si="8"/>
        <v>126291</v>
      </c>
      <c r="L25" s="210" t="s">
        <v>205</v>
      </c>
      <c r="M25" s="210"/>
      <c r="N25" s="53">
        <f>N23-N24</f>
        <v>25197</v>
      </c>
      <c r="O25" s="53">
        <f>O23-O24</f>
        <v>11802</v>
      </c>
      <c r="P25" s="53">
        <f>P23-P24</f>
        <v>25921</v>
      </c>
      <c r="Q25" s="53">
        <f>Q23-Q24</f>
        <v>0</v>
      </c>
      <c r="R25" s="53">
        <f t="shared" si="12"/>
        <v>62920</v>
      </c>
      <c r="S25" s="53">
        <f>S23-S24</f>
        <v>0</v>
      </c>
      <c r="T25" s="53">
        <f t="shared" si="10"/>
        <v>62920</v>
      </c>
    </row>
    <row r="26" spans="2:20" s="51" customFormat="1" ht="11.1" customHeight="1" x14ac:dyDescent="0.2">
      <c r="B26" s="213" t="s">
        <v>4</v>
      </c>
      <c r="C26" s="214"/>
      <c r="D26" s="56">
        <v>8299</v>
      </c>
      <c r="E26" s="56">
        <v>2837</v>
      </c>
      <c r="F26" s="56">
        <v>8033</v>
      </c>
      <c r="G26" s="56">
        <v>191</v>
      </c>
      <c r="H26" s="56">
        <f t="shared" si="11"/>
        <v>19360</v>
      </c>
      <c r="I26" s="56"/>
      <c r="J26" s="56">
        <f t="shared" si="8"/>
        <v>19360</v>
      </c>
      <c r="L26" s="213" t="s">
        <v>4</v>
      </c>
      <c r="M26" s="214"/>
      <c r="N26" s="56">
        <f t="shared" ref="N26:Q27" si="13">D26-D9</f>
        <v>4761</v>
      </c>
      <c r="O26" s="56">
        <f t="shared" si="13"/>
        <v>1572</v>
      </c>
      <c r="P26" s="56">
        <f t="shared" si="13"/>
        <v>4109</v>
      </c>
      <c r="Q26" s="56">
        <f t="shared" si="13"/>
        <v>110.69</v>
      </c>
      <c r="R26" s="56">
        <f t="shared" si="12"/>
        <v>10552.69</v>
      </c>
      <c r="S26" s="56">
        <f>I26-I9</f>
        <v>0</v>
      </c>
      <c r="T26" s="56">
        <f t="shared" si="10"/>
        <v>10552.69</v>
      </c>
    </row>
    <row r="27" spans="2:20" s="51" customFormat="1" ht="11.1" customHeight="1" x14ac:dyDescent="0.2">
      <c r="B27" s="213" t="s">
        <v>5</v>
      </c>
      <c r="C27" s="214"/>
      <c r="D27" s="56">
        <v>29781</v>
      </c>
      <c r="E27" s="56">
        <v>12277</v>
      </c>
      <c r="F27" s="56">
        <v>20253</v>
      </c>
      <c r="G27" s="56">
        <v>1543</v>
      </c>
      <c r="H27" s="56">
        <f t="shared" si="11"/>
        <v>63854</v>
      </c>
      <c r="I27" s="56"/>
      <c r="J27" s="56">
        <f t="shared" si="8"/>
        <v>63854</v>
      </c>
      <c r="L27" s="213" t="s">
        <v>5</v>
      </c>
      <c r="M27" s="214"/>
      <c r="N27" s="56">
        <f t="shared" si="13"/>
        <v>14777</v>
      </c>
      <c r="O27" s="56">
        <f t="shared" si="13"/>
        <v>5810</v>
      </c>
      <c r="P27" s="56">
        <f t="shared" si="13"/>
        <v>10081</v>
      </c>
      <c r="Q27" s="56">
        <f t="shared" si="13"/>
        <v>963</v>
      </c>
      <c r="R27" s="56">
        <f t="shared" si="12"/>
        <v>31631</v>
      </c>
      <c r="S27" s="56">
        <f>I27-I10</f>
        <v>0</v>
      </c>
      <c r="T27" s="56">
        <f t="shared" si="10"/>
        <v>31631</v>
      </c>
    </row>
    <row r="28" spans="2:20" s="51" customFormat="1" ht="11.1" customHeight="1" x14ac:dyDescent="0.2">
      <c r="B28" s="210" t="s">
        <v>206</v>
      </c>
      <c r="C28" s="210"/>
      <c r="D28" s="53">
        <f>D25-D26-D27</f>
        <v>13083</v>
      </c>
      <c r="E28" s="53">
        <f>E25-E26-E27</f>
        <v>10887</v>
      </c>
      <c r="F28" s="53">
        <f>F25-F26-F27</f>
        <v>20841</v>
      </c>
      <c r="G28" s="53">
        <f>G25-G26-G27</f>
        <v>-1734</v>
      </c>
      <c r="H28" s="53">
        <f t="shared" si="11"/>
        <v>43077</v>
      </c>
      <c r="I28" s="53">
        <f>I25-I26-I27</f>
        <v>0</v>
      </c>
      <c r="J28" s="53">
        <f t="shared" si="8"/>
        <v>43077</v>
      </c>
      <c r="L28" s="210" t="s">
        <v>206</v>
      </c>
      <c r="M28" s="210"/>
      <c r="N28" s="53">
        <f>N25-N26-N27</f>
        <v>5659</v>
      </c>
      <c r="O28" s="53">
        <f>O25-O26-O27</f>
        <v>4420</v>
      </c>
      <c r="P28" s="53">
        <f>P25-P26-P27</f>
        <v>11731</v>
      </c>
      <c r="Q28" s="53">
        <f>Q25-Q26-Q27</f>
        <v>-1073.69</v>
      </c>
      <c r="R28" s="53">
        <f t="shared" si="12"/>
        <v>20736.310000000001</v>
      </c>
      <c r="S28" s="53">
        <f>S25-S26-S27</f>
        <v>0</v>
      </c>
      <c r="T28" s="53">
        <f t="shared" si="10"/>
        <v>20736.310000000001</v>
      </c>
    </row>
    <row r="29" spans="2:20" s="51" customFormat="1" ht="11.1" customHeight="1" x14ac:dyDescent="0.2">
      <c r="B29" s="213" t="s">
        <v>207</v>
      </c>
      <c r="C29" s="214"/>
      <c r="D29" s="56">
        <v>-659</v>
      </c>
      <c r="E29" s="56">
        <v>-36</v>
      </c>
      <c r="F29" s="56">
        <v>-1387</v>
      </c>
      <c r="G29" s="56">
        <v>0</v>
      </c>
      <c r="H29" s="56">
        <f t="shared" si="11"/>
        <v>-2082</v>
      </c>
      <c r="I29" s="56">
        <v>0</v>
      </c>
      <c r="J29" s="56">
        <f t="shared" si="8"/>
        <v>-2082</v>
      </c>
      <c r="L29" s="213" t="s">
        <v>207</v>
      </c>
      <c r="M29" s="214"/>
      <c r="N29" s="56">
        <f t="shared" ref="N29:P31" si="14">D29-D12</f>
        <v>-407</v>
      </c>
      <c r="O29" s="56">
        <f t="shared" si="14"/>
        <v>40</v>
      </c>
      <c r="P29" s="56">
        <f t="shared" si="14"/>
        <v>-758</v>
      </c>
      <c r="Q29" s="56">
        <v>0</v>
      </c>
      <c r="R29" s="56">
        <f t="shared" si="12"/>
        <v>-1125</v>
      </c>
      <c r="S29" s="56">
        <f>I29-I12</f>
        <v>0</v>
      </c>
      <c r="T29" s="56">
        <f t="shared" si="10"/>
        <v>-1125</v>
      </c>
    </row>
    <row r="30" spans="2:20" s="51" customFormat="1" ht="11.1" customHeight="1" x14ac:dyDescent="0.2">
      <c r="B30" s="215" t="s">
        <v>208</v>
      </c>
      <c r="C30" s="214"/>
      <c r="D30" s="56">
        <v>0</v>
      </c>
      <c r="E30" s="56">
        <v>0</v>
      </c>
      <c r="F30" s="56">
        <v>563</v>
      </c>
      <c r="G30" s="56">
        <v>0</v>
      </c>
      <c r="H30" s="56">
        <f t="shared" si="11"/>
        <v>563</v>
      </c>
      <c r="I30" s="56"/>
      <c r="J30" s="56">
        <f t="shared" si="8"/>
        <v>563</v>
      </c>
      <c r="L30" s="215" t="s">
        <v>208</v>
      </c>
      <c r="M30" s="214"/>
      <c r="N30" s="56">
        <f t="shared" si="14"/>
        <v>0</v>
      </c>
      <c r="O30" s="56">
        <f t="shared" si="14"/>
        <v>0</v>
      </c>
      <c r="P30" s="56">
        <f t="shared" si="14"/>
        <v>328</v>
      </c>
      <c r="Q30" s="56">
        <v>0</v>
      </c>
      <c r="R30" s="56">
        <f t="shared" si="12"/>
        <v>328</v>
      </c>
      <c r="S30" s="56">
        <f>I30-I13</f>
        <v>0</v>
      </c>
      <c r="T30" s="56">
        <f t="shared" si="10"/>
        <v>328</v>
      </c>
    </row>
    <row r="31" spans="2:20" s="51" customFormat="1" ht="11.1" customHeight="1" x14ac:dyDescent="0.2">
      <c r="B31" s="215" t="s">
        <v>27</v>
      </c>
      <c r="C31" s="214"/>
      <c r="D31" s="56">
        <v>0</v>
      </c>
      <c r="E31" s="56">
        <v>0</v>
      </c>
      <c r="F31" s="56">
        <v>0</v>
      </c>
      <c r="G31" s="56">
        <v>0</v>
      </c>
      <c r="H31" s="56">
        <f t="shared" si="11"/>
        <v>0</v>
      </c>
      <c r="I31" s="56">
        <v>0</v>
      </c>
      <c r="J31" s="56">
        <f t="shared" si="8"/>
        <v>0</v>
      </c>
      <c r="L31" s="215" t="s">
        <v>27</v>
      </c>
      <c r="M31" s="214"/>
      <c r="N31" s="56">
        <f t="shared" si="14"/>
        <v>0</v>
      </c>
      <c r="O31" s="56">
        <f t="shared" si="14"/>
        <v>0</v>
      </c>
      <c r="P31" s="56">
        <f t="shared" si="14"/>
        <v>0</v>
      </c>
      <c r="Q31" s="56">
        <v>0</v>
      </c>
      <c r="R31" s="56">
        <f t="shared" si="12"/>
        <v>0</v>
      </c>
      <c r="S31" s="56">
        <f>I31-I14</f>
        <v>0</v>
      </c>
      <c r="T31" s="56">
        <f t="shared" si="10"/>
        <v>0</v>
      </c>
    </row>
    <row r="32" spans="2:20" s="51" customFormat="1" ht="11.1" customHeight="1" x14ac:dyDescent="0.2">
      <c r="B32" s="210" t="s">
        <v>209</v>
      </c>
      <c r="C32" s="210"/>
      <c r="D32" s="53">
        <f t="shared" ref="D32:G32" si="15">D28+D29+D30+D31</f>
        <v>12424</v>
      </c>
      <c r="E32" s="53">
        <f t="shared" si="15"/>
        <v>10851</v>
      </c>
      <c r="F32" s="53">
        <f t="shared" si="15"/>
        <v>20017</v>
      </c>
      <c r="G32" s="53">
        <f t="shared" si="15"/>
        <v>-1734</v>
      </c>
      <c r="H32" s="53">
        <f t="shared" si="11"/>
        <v>41558</v>
      </c>
      <c r="I32" s="53">
        <f>I28+I29+I31</f>
        <v>0</v>
      </c>
      <c r="J32" s="53">
        <f t="shared" si="8"/>
        <v>41558</v>
      </c>
      <c r="L32" s="210" t="s">
        <v>209</v>
      </c>
      <c r="M32" s="210"/>
      <c r="N32" s="53">
        <f t="shared" ref="N32:Q32" si="16">N28+N29+N30+N31</f>
        <v>5252</v>
      </c>
      <c r="O32" s="53">
        <f t="shared" si="16"/>
        <v>4460</v>
      </c>
      <c r="P32" s="53">
        <f t="shared" si="16"/>
        <v>11301</v>
      </c>
      <c r="Q32" s="53">
        <f t="shared" si="16"/>
        <v>-1073.69</v>
      </c>
      <c r="R32" s="53">
        <f t="shared" si="12"/>
        <v>19939.310000000001</v>
      </c>
      <c r="S32" s="53">
        <f>S28+S29+S31</f>
        <v>0</v>
      </c>
      <c r="T32" s="53">
        <f t="shared" si="10"/>
        <v>19939.310000000001</v>
      </c>
    </row>
    <row r="33" spans="2:20" s="51" customFormat="1" ht="11.1" customHeight="1" x14ac:dyDescent="0.2">
      <c r="B33" s="80" t="s">
        <v>22</v>
      </c>
      <c r="C33" s="81"/>
      <c r="D33" s="53">
        <v>12267</v>
      </c>
      <c r="E33" s="53">
        <v>7891</v>
      </c>
      <c r="F33" s="53">
        <v>4513</v>
      </c>
      <c r="G33" s="53">
        <v>0</v>
      </c>
      <c r="H33" s="53">
        <f t="shared" si="11"/>
        <v>24671</v>
      </c>
      <c r="I33" s="53">
        <v>0</v>
      </c>
      <c r="J33" s="53">
        <f t="shared" si="8"/>
        <v>24671</v>
      </c>
      <c r="L33" s="80" t="s">
        <v>22</v>
      </c>
      <c r="M33" s="81"/>
      <c r="N33" s="53">
        <f>D33-D16</f>
        <v>6303</v>
      </c>
      <c r="O33" s="53">
        <f>E33-E16</f>
        <v>4522</v>
      </c>
      <c r="P33" s="53">
        <f>F33-F16</f>
        <v>2150</v>
      </c>
      <c r="Q33" s="53">
        <f>G33-G16</f>
        <v>0</v>
      </c>
      <c r="R33" s="53">
        <f t="shared" si="12"/>
        <v>12975</v>
      </c>
      <c r="S33" s="53">
        <f>I33-I16</f>
        <v>0</v>
      </c>
      <c r="T33" s="53">
        <f t="shared" si="10"/>
        <v>12975</v>
      </c>
    </row>
    <row r="34" spans="2:20" s="51" customFormat="1" ht="11.1" customHeight="1" x14ac:dyDescent="0.2">
      <c r="B34" s="211" t="s">
        <v>23</v>
      </c>
      <c r="C34" s="212"/>
      <c r="D34" s="53">
        <f>D32+D33</f>
        <v>24691</v>
      </c>
      <c r="E34" s="53">
        <f t="shared" ref="E34:G34" si="17">E32+E33</f>
        <v>18742</v>
      </c>
      <c r="F34" s="53">
        <f t="shared" si="17"/>
        <v>24530</v>
      </c>
      <c r="G34" s="53">
        <f t="shared" si="17"/>
        <v>-1734</v>
      </c>
      <c r="H34" s="53">
        <f t="shared" si="11"/>
        <v>66229</v>
      </c>
      <c r="I34" s="53">
        <f>I32+I33</f>
        <v>0</v>
      </c>
      <c r="J34" s="53">
        <f t="shared" si="8"/>
        <v>66229</v>
      </c>
      <c r="L34" s="211" t="s">
        <v>23</v>
      </c>
      <c r="M34" s="212"/>
      <c r="N34" s="53">
        <f>N32+N33</f>
        <v>11555</v>
      </c>
      <c r="O34" s="53">
        <f t="shared" ref="O34:Q34" si="18">O32+O33</f>
        <v>8982</v>
      </c>
      <c r="P34" s="53">
        <f t="shared" si="18"/>
        <v>13451</v>
      </c>
      <c r="Q34" s="53">
        <f t="shared" si="18"/>
        <v>-1073.69</v>
      </c>
      <c r="R34" s="53">
        <f t="shared" si="12"/>
        <v>32914.31</v>
      </c>
      <c r="S34" s="53">
        <f>S32+S33</f>
        <v>0</v>
      </c>
      <c r="T34" s="53">
        <f t="shared" si="10"/>
        <v>32914.31</v>
      </c>
    </row>
    <row r="35" spans="2:20" s="51" customFormat="1" ht="11.1" customHeight="1" x14ac:dyDescent="0.2">
      <c r="B35" s="88"/>
      <c r="C35" s="88"/>
      <c r="D35" s="89"/>
      <c r="E35" s="89"/>
      <c r="F35" s="89"/>
      <c r="G35" s="89"/>
      <c r="H35" s="89"/>
      <c r="I35" s="89"/>
      <c r="J35" s="90"/>
      <c r="L35" s="88"/>
      <c r="M35" s="88"/>
      <c r="N35" s="89"/>
      <c r="O35" s="89"/>
      <c r="P35" s="89"/>
      <c r="Q35" s="89"/>
      <c r="R35" s="89"/>
      <c r="S35" s="89"/>
      <c r="T35" s="90"/>
    </row>
    <row r="36" spans="2:20" ht="11.1" customHeight="1" x14ac:dyDescent="0.2">
      <c r="B36" s="52" t="s">
        <v>195</v>
      </c>
      <c r="C36" s="77"/>
      <c r="D36" s="52"/>
      <c r="E36" s="52"/>
      <c r="F36" s="52"/>
      <c r="G36" s="52"/>
      <c r="H36" s="52"/>
      <c r="I36" s="52"/>
      <c r="J36" s="86"/>
      <c r="L36" s="52" t="s">
        <v>195</v>
      </c>
      <c r="M36" s="77"/>
      <c r="N36" s="52"/>
      <c r="O36" s="52"/>
      <c r="P36" s="52"/>
      <c r="Q36" s="52"/>
      <c r="R36" s="52"/>
      <c r="S36" s="52"/>
      <c r="T36" s="86"/>
    </row>
    <row r="37" spans="2:20" ht="11.1" customHeight="1" x14ac:dyDescent="0.2">
      <c r="B37" s="222" t="s">
        <v>59</v>
      </c>
      <c r="C37" s="223"/>
      <c r="D37" s="219" t="s">
        <v>196</v>
      </c>
      <c r="E37" s="219" t="s">
        <v>197</v>
      </c>
      <c r="F37" s="219" t="s">
        <v>198</v>
      </c>
      <c r="G37" s="219" t="s">
        <v>199</v>
      </c>
      <c r="H37" s="219" t="s">
        <v>200</v>
      </c>
      <c r="I37" s="219" t="s">
        <v>201</v>
      </c>
      <c r="J37" s="219" t="s">
        <v>202</v>
      </c>
      <c r="L37" s="222" t="s">
        <v>59</v>
      </c>
      <c r="M37" s="223"/>
      <c r="N37" s="219" t="s">
        <v>196</v>
      </c>
      <c r="O37" s="219" t="s">
        <v>197</v>
      </c>
      <c r="P37" s="219" t="s">
        <v>198</v>
      </c>
      <c r="Q37" s="219" t="s">
        <v>199</v>
      </c>
      <c r="R37" s="219" t="s">
        <v>200</v>
      </c>
      <c r="S37" s="219" t="s">
        <v>201</v>
      </c>
      <c r="T37" s="219" t="s">
        <v>202</v>
      </c>
    </row>
    <row r="38" spans="2:20" ht="11.1" customHeight="1" x14ac:dyDescent="0.2">
      <c r="B38" s="224"/>
      <c r="C38" s="225"/>
      <c r="D38" s="220"/>
      <c r="E38" s="220"/>
      <c r="F38" s="220"/>
      <c r="G38" s="220"/>
      <c r="H38" s="220"/>
      <c r="I38" s="220"/>
      <c r="J38" s="220"/>
      <c r="L38" s="224"/>
      <c r="M38" s="225"/>
      <c r="N38" s="220"/>
      <c r="O38" s="220"/>
      <c r="P38" s="220"/>
      <c r="Q38" s="220"/>
      <c r="R38" s="220"/>
      <c r="S38" s="220"/>
      <c r="T38" s="220"/>
    </row>
    <row r="39" spans="2:20" ht="11.1" customHeight="1" x14ac:dyDescent="0.2">
      <c r="B39" s="226" t="s">
        <v>215</v>
      </c>
      <c r="C39" s="227"/>
      <c r="D39" s="227"/>
      <c r="E39" s="227"/>
      <c r="F39" s="227"/>
      <c r="G39" s="227"/>
      <c r="H39" s="78"/>
      <c r="I39" s="78"/>
      <c r="J39" s="87"/>
      <c r="L39" s="226" t="s">
        <v>216</v>
      </c>
      <c r="M39" s="227"/>
      <c r="N39" s="227"/>
      <c r="O39" s="227"/>
      <c r="P39" s="227"/>
      <c r="Q39" s="227"/>
      <c r="R39" s="78"/>
      <c r="S39" s="78"/>
      <c r="T39" s="87"/>
    </row>
    <row r="40" spans="2:20" ht="11.1" customHeight="1" x14ac:dyDescent="0.2">
      <c r="B40" s="216" t="s">
        <v>204</v>
      </c>
      <c r="C40" s="216"/>
      <c r="D40" s="56">
        <v>279614</v>
      </c>
      <c r="E40" s="56">
        <v>174546</v>
      </c>
      <c r="F40" s="56">
        <v>189596</v>
      </c>
      <c r="G40" s="56"/>
      <c r="H40" s="56">
        <f t="shared" ref="H40:H51" si="19">SUM(D40:G40)</f>
        <v>643756</v>
      </c>
      <c r="I40" s="56"/>
      <c r="J40" s="56">
        <f>H40+I40</f>
        <v>643756</v>
      </c>
      <c r="L40" s="216" t="s">
        <v>204</v>
      </c>
      <c r="M40" s="216"/>
      <c r="N40" s="56">
        <f t="shared" ref="N40:Q41" si="20">D40-D23</f>
        <v>94503</v>
      </c>
      <c r="O40" s="56">
        <f t="shared" si="20"/>
        <v>63327</v>
      </c>
      <c r="P40" s="56">
        <f t="shared" si="20"/>
        <v>62665</v>
      </c>
      <c r="Q40" s="56">
        <f t="shared" si="20"/>
        <v>0</v>
      </c>
      <c r="R40" s="56">
        <f>SUM(N40:Q40)</f>
        <v>220495</v>
      </c>
      <c r="S40" s="56">
        <f>I40-I23</f>
        <v>0</v>
      </c>
      <c r="T40" s="56">
        <f t="shared" ref="T40:T51" si="21">R40+S40</f>
        <v>220495</v>
      </c>
    </row>
    <row r="41" spans="2:20" ht="11.1" customHeight="1" x14ac:dyDescent="0.2">
      <c r="B41" s="216" t="s">
        <v>33</v>
      </c>
      <c r="C41" s="216"/>
      <c r="D41" s="56">
        <v>202224</v>
      </c>
      <c r="E41" s="56">
        <v>134638</v>
      </c>
      <c r="F41" s="56">
        <v>120481</v>
      </c>
      <c r="G41" s="56"/>
      <c r="H41" s="56">
        <f t="shared" si="19"/>
        <v>457343</v>
      </c>
      <c r="I41" s="56"/>
      <c r="J41" s="56">
        <f t="shared" ref="J41:J51" si="22">H41+I41</f>
        <v>457343</v>
      </c>
      <c r="L41" s="216" t="s">
        <v>33</v>
      </c>
      <c r="M41" s="216"/>
      <c r="N41" s="56">
        <f t="shared" si="20"/>
        <v>68276</v>
      </c>
      <c r="O41" s="56">
        <f t="shared" si="20"/>
        <v>49420</v>
      </c>
      <c r="P41" s="56">
        <f t="shared" si="20"/>
        <v>42677</v>
      </c>
      <c r="Q41" s="56">
        <f t="shared" si="20"/>
        <v>0</v>
      </c>
      <c r="R41" s="56">
        <f t="shared" ref="R41:R51" si="23">SUM(N41:Q41)</f>
        <v>160373</v>
      </c>
      <c r="S41" s="56">
        <f>I41-I24</f>
        <v>0</v>
      </c>
      <c r="T41" s="56">
        <f t="shared" si="21"/>
        <v>160373</v>
      </c>
    </row>
    <row r="42" spans="2:20" ht="11.1" customHeight="1" x14ac:dyDescent="0.2">
      <c r="B42" s="210" t="s">
        <v>205</v>
      </c>
      <c r="C42" s="210"/>
      <c r="D42" s="53">
        <f>D40-D41</f>
        <v>77390</v>
      </c>
      <c r="E42" s="53">
        <f>E40-E41</f>
        <v>39908</v>
      </c>
      <c r="F42" s="53">
        <f>F40-F41</f>
        <v>69115</v>
      </c>
      <c r="G42" s="53">
        <f>G40-G41</f>
        <v>0</v>
      </c>
      <c r="H42" s="53">
        <f t="shared" si="19"/>
        <v>186413</v>
      </c>
      <c r="I42" s="53">
        <f>I40-I41</f>
        <v>0</v>
      </c>
      <c r="J42" s="53">
        <f t="shared" si="22"/>
        <v>186413</v>
      </c>
      <c r="L42" s="210" t="s">
        <v>205</v>
      </c>
      <c r="M42" s="210"/>
      <c r="N42" s="53">
        <f>N40-N41</f>
        <v>26227</v>
      </c>
      <c r="O42" s="53">
        <f>O40-O41</f>
        <v>13907</v>
      </c>
      <c r="P42" s="53">
        <f>P40-P41</f>
        <v>19988</v>
      </c>
      <c r="Q42" s="53">
        <f>Q40-Q41</f>
        <v>0</v>
      </c>
      <c r="R42" s="53">
        <f t="shared" si="23"/>
        <v>60122</v>
      </c>
      <c r="S42" s="53">
        <f>S40-S41</f>
        <v>0</v>
      </c>
      <c r="T42" s="53">
        <f t="shared" si="21"/>
        <v>60122</v>
      </c>
    </row>
    <row r="43" spans="2:20" ht="11.1" customHeight="1" x14ac:dyDescent="0.2">
      <c r="B43" s="213" t="s">
        <v>4</v>
      </c>
      <c r="C43" s="214"/>
      <c r="D43" s="56">
        <v>12372</v>
      </c>
      <c r="E43" s="56">
        <v>4438</v>
      </c>
      <c r="F43" s="56">
        <v>11621</v>
      </c>
      <c r="G43" s="56">
        <v>283</v>
      </c>
      <c r="H43" s="56">
        <f t="shared" si="19"/>
        <v>28714</v>
      </c>
      <c r="I43" s="56"/>
      <c r="J43" s="56">
        <f t="shared" si="22"/>
        <v>28714</v>
      </c>
      <c r="L43" s="213" t="s">
        <v>4</v>
      </c>
      <c r="M43" s="214"/>
      <c r="N43" s="56">
        <f t="shared" ref="N43:Q44" si="24">D43-D26</f>
        <v>4073</v>
      </c>
      <c r="O43" s="56">
        <f t="shared" si="24"/>
        <v>1601</v>
      </c>
      <c r="P43" s="56">
        <f t="shared" si="24"/>
        <v>3588</v>
      </c>
      <c r="Q43" s="56">
        <f t="shared" si="24"/>
        <v>92</v>
      </c>
      <c r="R43" s="56">
        <f t="shared" si="23"/>
        <v>9354</v>
      </c>
      <c r="S43" s="56">
        <f>I43-I26</f>
        <v>0</v>
      </c>
      <c r="T43" s="56">
        <f t="shared" si="21"/>
        <v>9354</v>
      </c>
    </row>
    <row r="44" spans="2:20" ht="11.1" customHeight="1" x14ac:dyDescent="0.2">
      <c r="B44" s="213" t="s">
        <v>5</v>
      </c>
      <c r="C44" s="214"/>
      <c r="D44" s="56">
        <v>42964</v>
      </c>
      <c r="E44" s="56">
        <v>18608</v>
      </c>
      <c r="F44" s="56">
        <v>29662</v>
      </c>
      <c r="G44" s="56">
        <v>2163</v>
      </c>
      <c r="H44" s="56">
        <f t="shared" si="19"/>
        <v>93397</v>
      </c>
      <c r="I44" s="56"/>
      <c r="J44" s="56">
        <f t="shared" si="22"/>
        <v>93397</v>
      </c>
      <c r="L44" s="213" t="s">
        <v>5</v>
      </c>
      <c r="M44" s="214"/>
      <c r="N44" s="56">
        <f t="shared" si="24"/>
        <v>13183</v>
      </c>
      <c r="O44" s="56">
        <f t="shared" si="24"/>
        <v>6331</v>
      </c>
      <c r="P44" s="56">
        <f t="shared" si="24"/>
        <v>9409</v>
      </c>
      <c r="Q44" s="56">
        <f t="shared" si="24"/>
        <v>620</v>
      </c>
      <c r="R44" s="56">
        <f t="shared" si="23"/>
        <v>29543</v>
      </c>
      <c r="S44" s="56">
        <f>I44-I27</f>
        <v>0</v>
      </c>
      <c r="T44" s="56">
        <f t="shared" si="21"/>
        <v>29543</v>
      </c>
    </row>
    <row r="45" spans="2:20" ht="11.1" customHeight="1" x14ac:dyDescent="0.2">
      <c r="B45" s="210" t="s">
        <v>206</v>
      </c>
      <c r="C45" s="210"/>
      <c r="D45" s="53">
        <f>D42-D43-D44</f>
        <v>22054</v>
      </c>
      <c r="E45" s="53">
        <f>E42-E43-E44</f>
        <v>16862</v>
      </c>
      <c r="F45" s="53">
        <f>F42-F43-F44</f>
        <v>27832</v>
      </c>
      <c r="G45" s="53">
        <f>G42-G43-G44</f>
        <v>-2446</v>
      </c>
      <c r="H45" s="53">
        <f t="shared" si="19"/>
        <v>64302</v>
      </c>
      <c r="I45" s="53">
        <f>I42-I43-I44</f>
        <v>0</v>
      </c>
      <c r="J45" s="53">
        <f t="shared" si="22"/>
        <v>64302</v>
      </c>
      <c r="L45" s="210" t="s">
        <v>206</v>
      </c>
      <c r="M45" s="210"/>
      <c r="N45" s="53">
        <f>N42-N43-N44</f>
        <v>8971</v>
      </c>
      <c r="O45" s="53">
        <f>O42-O43-O44</f>
        <v>5975</v>
      </c>
      <c r="P45" s="53">
        <f>P42-P43-P44</f>
        <v>6991</v>
      </c>
      <c r="Q45" s="53">
        <f>Q42-Q43-Q44</f>
        <v>-712</v>
      </c>
      <c r="R45" s="53">
        <f t="shared" si="23"/>
        <v>21225</v>
      </c>
      <c r="S45" s="53">
        <f>S42-S43-S44</f>
        <v>0</v>
      </c>
      <c r="T45" s="53">
        <f t="shared" si="21"/>
        <v>21225</v>
      </c>
    </row>
    <row r="46" spans="2:20" ht="11.1" customHeight="1" x14ac:dyDescent="0.2">
      <c r="B46" s="213" t="s">
        <v>207</v>
      </c>
      <c r="C46" s="214"/>
      <c r="D46" s="56">
        <v>-4622</v>
      </c>
      <c r="E46" s="56">
        <v>1797</v>
      </c>
      <c r="F46" s="56">
        <v>-2042</v>
      </c>
      <c r="G46" s="56"/>
      <c r="H46" s="56">
        <f t="shared" si="19"/>
        <v>-4867</v>
      </c>
      <c r="I46" s="56">
        <v>0</v>
      </c>
      <c r="J46" s="56">
        <f t="shared" si="22"/>
        <v>-4867</v>
      </c>
      <c r="L46" s="213" t="s">
        <v>207</v>
      </c>
      <c r="M46" s="214"/>
      <c r="N46" s="56">
        <f t="shared" ref="N46:Q48" si="25">D46-D29</f>
        <v>-3963</v>
      </c>
      <c r="O46" s="56">
        <f t="shared" si="25"/>
        <v>1833</v>
      </c>
      <c r="P46" s="56">
        <f t="shared" si="25"/>
        <v>-655</v>
      </c>
      <c r="Q46" s="56">
        <f t="shared" si="25"/>
        <v>0</v>
      </c>
      <c r="R46" s="56">
        <f t="shared" si="23"/>
        <v>-2785</v>
      </c>
      <c r="S46" s="56">
        <f>I46-I29</f>
        <v>0</v>
      </c>
      <c r="T46" s="56">
        <f t="shared" si="21"/>
        <v>-2785</v>
      </c>
    </row>
    <row r="47" spans="2:20" ht="11.1" customHeight="1" x14ac:dyDescent="0.2">
      <c r="B47" s="215" t="s">
        <v>208</v>
      </c>
      <c r="C47" s="214"/>
      <c r="D47" s="56">
        <v>0</v>
      </c>
      <c r="E47" s="56">
        <v>0</v>
      </c>
      <c r="F47" s="56">
        <v>1166</v>
      </c>
      <c r="G47" s="56"/>
      <c r="H47" s="56">
        <f t="shared" si="19"/>
        <v>1166</v>
      </c>
      <c r="I47" s="56"/>
      <c r="J47" s="56">
        <f t="shared" si="22"/>
        <v>1166</v>
      </c>
      <c r="L47" s="215" t="s">
        <v>208</v>
      </c>
      <c r="M47" s="214"/>
      <c r="N47" s="56">
        <f t="shared" si="25"/>
        <v>0</v>
      </c>
      <c r="O47" s="56">
        <f t="shared" si="25"/>
        <v>0</v>
      </c>
      <c r="P47" s="56">
        <f t="shared" si="25"/>
        <v>603</v>
      </c>
      <c r="Q47" s="56">
        <f t="shared" si="25"/>
        <v>0</v>
      </c>
      <c r="R47" s="56">
        <f t="shared" si="23"/>
        <v>603</v>
      </c>
      <c r="S47" s="56">
        <f>I47-I30</f>
        <v>0</v>
      </c>
      <c r="T47" s="56">
        <f t="shared" si="21"/>
        <v>603</v>
      </c>
    </row>
    <row r="48" spans="2:20" ht="11.1" customHeight="1" x14ac:dyDescent="0.2">
      <c r="B48" s="215" t="s">
        <v>27</v>
      </c>
      <c r="C48" s="214"/>
      <c r="D48" s="56"/>
      <c r="E48" s="56"/>
      <c r="F48" s="56"/>
      <c r="G48" s="56"/>
      <c r="H48" s="56">
        <f t="shared" si="19"/>
        <v>0</v>
      </c>
      <c r="I48" s="56">
        <v>0</v>
      </c>
      <c r="J48" s="56">
        <f t="shared" si="22"/>
        <v>0</v>
      </c>
      <c r="L48" s="215" t="s">
        <v>27</v>
      </c>
      <c r="M48" s="214"/>
      <c r="N48" s="56">
        <f t="shared" si="25"/>
        <v>0</v>
      </c>
      <c r="O48" s="56">
        <f t="shared" si="25"/>
        <v>0</v>
      </c>
      <c r="P48" s="56">
        <f t="shared" si="25"/>
        <v>0</v>
      </c>
      <c r="Q48" s="56">
        <f t="shared" si="25"/>
        <v>0</v>
      </c>
      <c r="R48" s="56">
        <f t="shared" si="23"/>
        <v>0</v>
      </c>
      <c r="S48" s="56">
        <f>I48-I31</f>
        <v>0</v>
      </c>
      <c r="T48" s="56">
        <f t="shared" si="21"/>
        <v>0</v>
      </c>
    </row>
    <row r="49" spans="2:20" ht="11.1" customHeight="1" x14ac:dyDescent="0.2">
      <c r="B49" s="210" t="s">
        <v>209</v>
      </c>
      <c r="C49" s="210"/>
      <c r="D49" s="53">
        <f t="shared" ref="D49:G49" si="26">D45+D46+D47+D48</f>
        <v>17432</v>
      </c>
      <c r="E49" s="53">
        <f t="shared" si="26"/>
        <v>18659</v>
      </c>
      <c r="F49" s="53">
        <f t="shared" si="26"/>
        <v>26956</v>
      </c>
      <c r="G49" s="53">
        <f t="shared" si="26"/>
        <v>-2446</v>
      </c>
      <c r="H49" s="53">
        <f t="shared" si="19"/>
        <v>60601</v>
      </c>
      <c r="I49" s="53">
        <f>I45+I46+I48</f>
        <v>0</v>
      </c>
      <c r="J49" s="53">
        <f>H49+I49</f>
        <v>60601</v>
      </c>
      <c r="L49" s="210" t="s">
        <v>209</v>
      </c>
      <c r="M49" s="210"/>
      <c r="N49" s="53">
        <f t="shared" ref="N49:Q49" si="27">N45+N46+N47+N48</f>
        <v>5008</v>
      </c>
      <c r="O49" s="53">
        <f t="shared" si="27"/>
        <v>7808</v>
      </c>
      <c r="P49" s="53">
        <f t="shared" si="27"/>
        <v>6939</v>
      </c>
      <c r="Q49" s="53">
        <f t="shared" si="27"/>
        <v>-712</v>
      </c>
      <c r="R49" s="53">
        <f t="shared" si="23"/>
        <v>19043</v>
      </c>
      <c r="S49" s="53">
        <f>S45+S46+S48</f>
        <v>0</v>
      </c>
      <c r="T49" s="53">
        <f t="shared" si="21"/>
        <v>19043</v>
      </c>
    </row>
    <row r="50" spans="2:20" ht="11.1" customHeight="1" x14ac:dyDescent="0.2">
      <c r="B50" s="80" t="s">
        <v>22</v>
      </c>
      <c r="C50" s="81"/>
      <c r="D50" s="53">
        <v>18524</v>
      </c>
      <c r="E50" s="53">
        <v>11697</v>
      </c>
      <c r="F50" s="53">
        <v>6811</v>
      </c>
      <c r="G50" s="53">
        <v>0</v>
      </c>
      <c r="H50" s="53">
        <f t="shared" si="19"/>
        <v>37032</v>
      </c>
      <c r="I50" s="53">
        <v>0</v>
      </c>
      <c r="J50" s="53">
        <f t="shared" si="22"/>
        <v>37032</v>
      </c>
      <c r="L50" s="80" t="s">
        <v>22</v>
      </c>
      <c r="M50" s="81"/>
      <c r="N50" s="53">
        <f>D50-D33</f>
        <v>6257</v>
      </c>
      <c r="O50" s="53">
        <f>E50-E33</f>
        <v>3806</v>
      </c>
      <c r="P50" s="53">
        <f>F50-F33</f>
        <v>2298</v>
      </c>
      <c r="Q50" s="53">
        <f>G50-G33</f>
        <v>0</v>
      </c>
      <c r="R50" s="53">
        <f t="shared" si="23"/>
        <v>12361</v>
      </c>
      <c r="S50" s="53">
        <f>I50-I33</f>
        <v>0</v>
      </c>
      <c r="T50" s="53">
        <f t="shared" si="21"/>
        <v>12361</v>
      </c>
    </row>
    <row r="51" spans="2:20" ht="11.1" customHeight="1" x14ac:dyDescent="0.2">
      <c r="B51" s="211" t="s">
        <v>23</v>
      </c>
      <c r="C51" s="212"/>
      <c r="D51" s="53">
        <f>D49+D50</f>
        <v>35956</v>
      </c>
      <c r="E51" s="53">
        <f t="shared" ref="E51:G51" si="28">E49+E50</f>
        <v>30356</v>
      </c>
      <c r="F51" s="53">
        <f t="shared" si="28"/>
        <v>33767</v>
      </c>
      <c r="G51" s="53">
        <f t="shared" si="28"/>
        <v>-2446</v>
      </c>
      <c r="H51" s="53">
        <f t="shared" si="19"/>
        <v>97633</v>
      </c>
      <c r="I51" s="53">
        <f>I49+I50</f>
        <v>0</v>
      </c>
      <c r="J51" s="53">
        <f t="shared" si="22"/>
        <v>97633</v>
      </c>
      <c r="L51" s="211" t="s">
        <v>23</v>
      </c>
      <c r="M51" s="212"/>
      <c r="N51" s="53">
        <f>N49+N50</f>
        <v>11265</v>
      </c>
      <c r="O51" s="53">
        <f t="shared" ref="O51:Q51" si="29">O49+O50</f>
        <v>11614</v>
      </c>
      <c r="P51" s="53">
        <f t="shared" si="29"/>
        <v>9237</v>
      </c>
      <c r="Q51" s="53">
        <f t="shared" si="29"/>
        <v>-712</v>
      </c>
      <c r="R51" s="53">
        <f t="shared" si="23"/>
        <v>31404</v>
      </c>
      <c r="S51" s="53">
        <f>S49+S50</f>
        <v>0</v>
      </c>
      <c r="T51" s="53">
        <f t="shared" si="21"/>
        <v>31404</v>
      </c>
    </row>
    <row r="52" spans="2:20" ht="11.1" customHeight="1" x14ac:dyDescent="0.2">
      <c r="B52" s="52" t="s">
        <v>195</v>
      </c>
      <c r="C52" s="77"/>
      <c r="D52" s="52"/>
      <c r="E52" s="52"/>
      <c r="F52" s="52"/>
      <c r="G52" s="52"/>
      <c r="H52" s="52"/>
      <c r="I52" s="52"/>
      <c r="J52" s="86"/>
      <c r="L52" s="52" t="s">
        <v>195</v>
      </c>
      <c r="M52" s="77"/>
      <c r="N52" s="52"/>
      <c r="O52" s="52"/>
      <c r="P52" s="52"/>
      <c r="Q52" s="52"/>
      <c r="R52" s="52"/>
      <c r="S52" s="52"/>
      <c r="T52" s="86"/>
    </row>
    <row r="53" spans="2:20" ht="11.1" customHeight="1" x14ac:dyDescent="0.2">
      <c r="B53" s="52"/>
      <c r="C53" s="77"/>
      <c r="D53" s="52"/>
      <c r="E53" s="52"/>
      <c r="F53" s="52"/>
      <c r="G53" s="52"/>
      <c r="H53" s="52"/>
      <c r="I53" s="52"/>
      <c r="J53" s="86"/>
      <c r="L53" s="52"/>
      <c r="M53" s="77"/>
      <c r="N53" s="52"/>
      <c r="O53" s="52"/>
      <c r="P53" s="52"/>
      <c r="Q53" s="52"/>
      <c r="R53" s="52"/>
      <c r="S53" s="52"/>
      <c r="T53" s="86"/>
    </row>
    <row r="54" spans="2:20" ht="11.1" customHeight="1" x14ac:dyDescent="0.2">
      <c r="B54" s="222" t="s">
        <v>59</v>
      </c>
      <c r="C54" s="223"/>
      <c r="D54" s="219" t="s">
        <v>196</v>
      </c>
      <c r="E54" s="219" t="s">
        <v>197</v>
      </c>
      <c r="F54" s="219" t="s">
        <v>198</v>
      </c>
      <c r="G54" s="219" t="s">
        <v>199</v>
      </c>
      <c r="H54" s="219" t="s">
        <v>200</v>
      </c>
      <c r="I54" s="219" t="s">
        <v>201</v>
      </c>
      <c r="J54" s="219" t="s">
        <v>202</v>
      </c>
      <c r="L54" s="222" t="s">
        <v>59</v>
      </c>
      <c r="M54" s="223"/>
      <c r="N54" s="219" t="s">
        <v>196</v>
      </c>
      <c r="O54" s="219" t="s">
        <v>197</v>
      </c>
      <c r="P54" s="219" t="s">
        <v>198</v>
      </c>
      <c r="Q54" s="219" t="s">
        <v>199</v>
      </c>
      <c r="R54" s="219" t="s">
        <v>200</v>
      </c>
      <c r="S54" s="219" t="s">
        <v>201</v>
      </c>
      <c r="T54" s="219" t="s">
        <v>202</v>
      </c>
    </row>
    <row r="55" spans="2:20" ht="11.1" customHeight="1" x14ac:dyDescent="0.2">
      <c r="B55" s="224"/>
      <c r="C55" s="225"/>
      <c r="D55" s="220"/>
      <c r="E55" s="220"/>
      <c r="F55" s="220"/>
      <c r="G55" s="220"/>
      <c r="H55" s="220"/>
      <c r="I55" s="220"/>
      <c r="J55" s="221"/>
      <c r="L55" s="224"/>
      <c r="M55" s="225"/>
      <c r="N55" s="220"/>
      <c r="O55" s="220"/>
      <c r="P55" s="220"/>
      <c r="Q55" s="220"/>
      <c r="R55" s="220"/>
      <c r="S55" s="220"/>
      <c r="T55" s="221"/>
    </row>
    <row r="56" spans="2:20" ht="11.1" customHeight="1" x14ac:dyDescent="0.2">
      <c r="B56" s="226" t="s">
        <v>219</v>
      </c>
      <c r="C56" s="227"/>
      <c r="D56" s="227"/>
      <c r="E56" s="227"/>
      <c r="F56" s="227"/>
      <c r="G56" s="227"/>
      <c r="H56" s="78"/>
      <c r="I56" s="78"/>
      <c r="J56" s="87"/>
      <c r="L56" s="226" t="s">
        <v>220</v>
      </c>
      <c r="M56" s="227"/>
      <c r="N56" s="227"/>
      <c r="O56" s="227"/>
      <c r="P56" s="227"/>
      <c r="Q56" s="227"/>
      <c r="R56" s="78"/>
      <c r="S56" s="78"/>
      <c r="T56" s="87"/>
    </row>
    <row r="57" spans="2:20" ht="11.1" customHeight="1" x14ac:dyDescent="0.2">
      <c r="B57" s="216" t="s">
        <v>204</v>
      </c>
      <c r="C57" s="216"/>
      <c r="D57" s="56">
        <v>377271</v>
      </c>
      <c r="E57" s="56">
        <v>243547</v>
      </c>
      <c r="F57" s="56">
        <v>256775</v>
      </c>
      <c r="G57" s="56"/>
      <c r="H57" s="56">
        <f t="shared" ref="H57:H68" si="30">SUM(D57:G57)</f>
        <v>877593</v>
      </c>
      <c r="I57" s="56"/>
      <c r="J57" s="56">
        <f>H57+I57</f>
        <v>877593</v>
      </c>
      <c r="L57" s="216" t="s">
        <v>204</v>
      </c>
      <c r="M57" s="216"/>
      <c r="N57" s="56">
        <f t="shared" ref="N57:Q58" si="31">D57-D40</f>
        <v>97657</v>
      </c>
      <c r="O57" s="56">
        <f t="shared" si="31"/>
        <v>69001</v>
      </c>
      <c r="P57" s="56">
        <f t="shared" si="31"/>
        <v>67179</v>
      </c>
      <c r="Q57" s="56">
        <f t="shared" si="31"/>
        <v>0</v>
      </c>
      <c r="R57" s="56">
        <f>SUM(N57:Q57)</f>
        <v>233837</v>
      </c>
      <c r="S57" s="56">
        <f>I57-I40</f>
        <v>0</v>
      </c>
      <c r="T57" s="56">
        <f t="shared" ref="T57:T68" si="32">R57+S57</f>
        <v>233837</v>
      </c>
    </row>
    <row r="58" spans="2:20" ht="11.1" customHeight="1" x14ac:dyDescent="0.2">
      <c r="B58" s="216" t="s">
        <v>33</v>
      </c>
      <c r="C58" s="216"/>
      <c r="D58" s="56">
        <v>281978</v>
      </c>
      <c r="E58" s="56">
        <v>186067</v>
      </c>
      <c r="F58" s="56">
        <v>171786</v>
      </c>
      <c r="G58" s="56"/>
      <c r="H58" s="56">
        <f t="shared" si="30"/>
        <v>639831</v>
      </c>
      <c r="I58" s="56"/>
      <c r="J58" s="56">
        <f t="shared" ref="J58:J68" si="33">H58+I58</f>
        <v>639831</v>
      </c>
      <c r="L58" s="216" t="s">
        <v>33</v>
      </c>
      <c r="M58" s="216"/>
      <c r="N58" s="56">
        <f t="shared" si="31"/>
        <v>79754</v>
      </c>
      <c r="O58" s="56">
        <f t="shared" si="31"/>
        <v>51429</v>
      </c>
      <c r="P58" s="56">
        <f t="shared" si="31"/>
        <v>51305</v>
      </c>
      <c r="Q58" s="56">
        <f t="shared" si="31"/>
        <v>0</v>
      </c>
      <c r="R58" s="56">
        <f t="shared" ref="R58:R68" si="34">SUM(N58:Q58)</f>
        <v>182488</v>
      </c>
      <c r="S58" s="56">
        <f>I58-I41</f>
        <v>0</v>
      </c>
      <c r="T58" s="56">
        <f t="shared" si="32"/>
        <v>182488</v>
      </c>
    </row>
    <row r="59" spans="2:20" ht="11.1" customHeight="1" x14ac:dyDescent="0.2">
      <c r="B59" s="210" t="s">
        <v>205</v>
      </c>
      <c r="C59" s="210"/>
      <c r="D59" s="53">
        <f>D57-D58</f>
        <v>95293</v>
      </c>
      <c r="E59" s="53">
        <f>E57-E58</f>
        <v>57480</v>
      </c>
      <c r="F59" s="53">
        <f>F57-F58</f>
        <v>84989</v>
      </c>
      <c r="G59" s="53">
        <f>G57-G58</f>
        <v>0</v>
      </c>
      <c r="H59" s="53">
        <f t="shared" si="30"/>
        <v>237762</v>
      </c>
      <c r="I59" s="53">
        <f>I57-I58</f>
        <v>0</v>
      </c>
      <c r="J59" s="53">
        <f t="shared" si="33"/>
        <v>237762</v>
      </c>
      <c r="L59" s="210" t="s">
        <v>205</v>
      </c>
      <c r="M59" s="210"/>
      <c r="N59" s="53">
        <f>N57-N58</f>
        <v>17903</v>
      </c>
      <c r="O59" s="53">
        <f>O57-O58</f>
        <v>17572</v>
      </c>
      <c r="P59" s="53">
        <f>P57-P58</f>
        <v>15874</v>
      </c>
      <c r="Q59" s="53">
        <f>Q57-Q58</f>
        <v>0</v>
      </c>
      <c r="R59" s="53">
        <f t="shared" si="34"/>
        <v>51349</v>
      </c>
      <c r="S59" s="53">
        <f>S57-S58</f>
        <v>0</v>
      </c>
      <c r="T59" s="53">
        <f t="shared" si="32"/>
        <v>51349</v>
      </c>
    </row>
    <row r="60" spans="2:20" ht="11.1" customHeight="1" x14ac:dyDescent="0.2">
      <c r="B60" s="213" t="s">
        <v>4</v>
      </c>
      <c r="C60" s="214"/>
      <c r="D60" s="56">
        <v>16461</v>
      </c>
      <c r="E60" s="56">
        <v>6418</v>
      </c>
      <c r="F60" s="56">
        <v>16518</v>
      </c>
      <c r="G60" s="56">
        <v>357</v>
      </c>
      <c r="H60" s="56">
        <f t="shared" si="30"/>
        <v>39754</v>
      </c>
      <c r="I60" s="56"/>
      <c r="J60" s="56">
        <f t="shared" si="33"/>
        <v>39754</v>
      </c>
      <c r="L60" s="213" t="s">
        <v>4</v>
      </c>
      <c r="M60" s="214"/>
      <c r="N60" s="56">
        <f t="shared" ref="N60:Q61" si="35">D60-D43</f>
        <v>4089</v>
      </c>
      <c r="O60" s="56">
        <f t="shared" si="35"/>
        <v>1980</v>
      </c>
      <c r="P60" s="56">
        <f t="shared" si="35"/>
        <v>4897</v>
      </c>
      <c r="Q60" s="56">
        <f t="shared" si="35"/>
        <v>74</v>
      </c>
      <c r="R60" s="56">
        <f t="shared" si="34"/>
        <v>11040</v>
      </c>
      <c r="S60" s="56">
        <f>I60-I43</f>
        <v>0</v>
      </c>
      <c r="T60" s="56">
        <f t="shared" si="32"/>
        <v>11040</v>
      </c>
    </row>
    <row r="61" spans="2:20" ht="11.1" customHeight="1" x14ac:dyDescent="0.2">
      <c r="B61" s="213" t="s">
        <v>5</v>
      </c>
      <c r="C61" s="214"/>
      <c r="D61" s="56">
        <v>56443</v>
      </c>
      <c r="E61" s="56">
        <v>24813</v>
      </c>
      <c r="F61" s="56">
        <v>39408</v>
      </c>
      <c r="G61" s="56">
        <v>2810</v>
      </c>
      <c r="H61" s="56">
        <f t="shared" si="30"/>
        <v>123474</v>
      </c>
      <c r="I61" s="56"/>
      <c r="J61" s="56">
        <f t="shared" si="33"/>
        <v>123474</v>
      </c>
      <c r="L61" s="213" t="s">
        <v>5</v>
      </c>
      <c r="M61" s="214"/>
      <c r="N61" s="56">
        <f t="shared" si="35"/>
        <v>13479</v>
      </c>
      <c r="O61" s="56">
        <f t="shared" si="35"/>
        <v>6205</v>
      </c>
      <c r="P61" s="56">
        <f t="shared" si="35"/>
        <v>9746</v>
      </c>
      <c r="Q61" s="56">
        <f t="shared" si="35"/>
        <v>647</v>
      </c>
      <c r="R61" s="56">
        <f t="shared" si="34"/>
        <v>30077</v>
      </c>
      <c r="S61" s="56">
        <f>I61-I44</f>
        <v>0</v>
      </c>
      <c r="T61" s="56">
        <f t="shared" si="32"/>
        <v>30077</v>
      </c>
    </row>
    <row r="62" spans="2:20" ht="11.1" customHeight="1" x14ac:dyDescent="0.2">
      <c r="B62" s="210" t="s">
        <v>206</v>
      </c>
      <c r="C62" s="210"/>
      <c r="D62" s="53">
        <f>D59-D60-D61</f>
        <v>22389</v>
      </c>
      <c r="E62" s="53">
        <f>E59-E60-E61</f>
        <v>26249</v>
      </c>
      <c r="F62" s="53">
        <f>F59-F60-F61</f>
        <v>29063</v>
      </c>
      <c r="G62" s="53">
        <f>G59-G60-G61</f>
        <v>-3167</v>
      </c>
      <c r="H62" s="53">
        <f t="shared" si="30"/>
        <v>74534</v>
      </c>
      <c r="I62" s="53">
        <f>I59-I60-I61</f>
        <v>0</v>
      </c>
      <c r="J62" s="53">
        <f t="shared" si="33"/>
        <v>74534</v>
      </c>
      <c r="L62" s="210" t="s">
        <v>206</v>
      </c>
      <c r="M62" s="210"/>
      <c r="N62" s="53">
        <f>N59-N60-N61</f>
        <v>335</v>
      </c>
      <c r="O62" s="53">
        <f>O59-O60-O61</f>
        <v>9387</v>
      </c>
      <c r="P62" s="53">
        <f>P59-P60-P61</f>
        <v>1231</v>
      </c>
      <c r="Q62" s="53">
        <f>Q59-Q60-Q61</f>
        <v>-721</v>
      </c>
      <c r="R62" s="53">
        <f t="shared" si="34"/>
        <v>10232</v>
      </c>
      <c r="S62" s="53">
        <f>S59-S60-S61</f>
        <v>0</v>
      </c>
      <c r="T62" s="53">
        <f t="shared" si="32"/>
        <v>10232</v>
      </c>
    </row>
    <row r="63" spans="2:20" ht="11.1" customHeight="1" x14ac:dyDescent="0.2">
      <c r="B63" s="213" t="s">
        <v>207</v>
      </c>
      <c r="C63" s="214"/>
      <c r="D63" s="56">
        <v>1044</v>
      </c>
      <c r="E63" s="56">
        <v>1964</v>
      </c>
      <c r="F63" s="56">
        <v>-2518</v>
      </c>
      <c r="G63" s="56">
        <v>0</v>
      </c>
      <c r="H63" s="56">
        <f t="shared" si="30"/>
        <v>490</v>
      </c>
      <c r="I63" s="56">
        <v>0</v>
      </c>
      <c r="J63" s="56">
        <f t="shared" si="33"/>
        <v>490</v>
      </c>
      <c r="L63" s="213" t="s">
        <v>207</v>
      </c>
      <c r="M63" s="214"/>
      <c r="N63" s="56">
        <f t="shared" ref="N63:Q65" si="36">D63-D46</f>
        <v>5666</v>
      </c>
      <c r="O63" s="56">
        <f t="shared" si="36"/>
        <v>167</v>
      </c>
      <c r="P63" s="56">
        <f t="shared" si="36"/>
        <v>-476</v>
      </c>
      <c r="Q63" s="56">
        <f t="shared" si="36"/>
        <v>0</v>
      </c>
      <c r="R63" s="56">
        <f t="shared" si="34"/>
        <v>5357</v>
      </c>
      <c r="S63" s="56">
        <f>I63-I46</f>
        <v>0</v>
      </c>
      <c r="T63" s="56">
        <f t="shared" si="32"/>
        <v>5357</v>
      </c>
    </row>
    <row r="64" spans="2:20" ht="11.1" customHeight="1" x14ac:dyDescent="0.2">
      <c r="B64" s="215" t="s">
        <v>208</v>
      </c>
      <c r="C64" s="214"/>
      <c r="D64" s="56">
        <v>0</v>
      </c>
      <c r="E64" s="56">
        <v>-277</v>
      </c>
      <c r="F64" s="56">
        <v>1670</v>
      </c>
      <c r="G64" s="56">
        <v>0</v>
      </c>
      <c r="H64" s="56">
        <f t="shared" si="30"/>
        <v>1393</v>
      </c>
      <c r="I64" s="56"/>
      <c r="J64" s="56">
        <f t="shared" si="33"/>
        <v>1393</v>
      </c>
      <c r="L64" s="215" t="s">
        <v>208</v>
      </c>
      <c r="M64" s="214"/>
      <c r="N64" s="56">
        <f t="shared" si="36"/>
        <v>0</v>
      </c>
      <c r="O64" s="56">
        <f t="shared" si="36"/>
        <v>-277</v>
      </c>
      <c r="P64" s="56">
        <f t="shared" si="36"/>
        <v>504</v>
      </c>
      <c r="Q64" s="56">
        <f t="shared" si="36"/>
        <v>0</v>
      </c>
      <c r="R64" s="56">
        <f t="shared" si="34"/>
        <v>227</v>
      </c>
      <c r="S64" s="56">
        <f>I64-I47</f>
        <v>0</v>
      </c>
      <c r="T64" s="56">
        <f t="shared" si="32"/>
        <v>227</v>
      </c>
    </row>
    <row r="65" spans="2:20" ht="11.1" customHeight="1" x14ac:dyDescent="0.2">
      <c r="B65" s="215" t="s">
        <v>27</v>
      </c>
      <c r="C65" s="214"/>
      <c r="D65" s="56"/>
      <c r="E65" s="56"/>
      <c r="F65" s="56"/>
      <c r="G65" s="56"/>
      <c r="H65" s="56">
        <f t="shared" si="30"/>
        <v>0</v>
      </c>
      <c r="I65" s="56">
        <v>0</v>
      </c>
      <c r="J65" s="56">
        <f t="shared" si="33"/>
        <v>0</v>
      </c>
      <c r="L65" s="215" t="s">
        <v>27</v>
      </c>
      <c r="M65" s="214"/>
      <c r="N65" s="56">
        <f t="shared" si="36"/>
        <v>0</v>
      </c>
      <c r="O65" s="56">
        <f t="shared" si="36"/>
        <v>0</v>
      </c>
      <c r="P65" s="56">
        <f t="shared" si="36"/>
        <v>0</v>
      </c>
      <c r="Q65" s="56">
        <f t="shared" si="36"/>
        <v>0</v>
      </c>
      <c r="R65" s="56">
        <f t="shared" si="34"/>
        <v>0</v>
      </c>
      <c r="S65" s="56">
        <f>I65-I48</f>
        <v>0</v>
      </c>
      <c r="T65" s="56">
        <f t="shared" si="32"/>
        <v>0</v>
      </c>
    </row>
    <row r="66" spans="2:20" ht="11.1" customHeight="1" x14ac:dyDescent="0.2">
      <c r="B66" s="210" t="s">
        <v>209</v>
      </c>
      <c r="C66" s="210"/>
      <c r="D66" s="53">
        <f>D62+D63+D64+D65</f>
        <v>23433</v>
      </c>
      <c r="E66" s="53">
        <f>E62+E63+E64+E65</f>
        <v>27936</v>
      </c>
      <c r="F66" s="53">
        <f>F62+F63+F64+F65</f>
        <v>28215</v>
      </c>
      <c r="G66" s="53">
        <f>G62+G63+G64+G65</f>
        <v>-3167</v>
      </c>
      <c r="H66" s="53">
        <f t="shared" si="30"/>
        <v>76417</v>
      </c>
      <c r="I66" s="53">
        <f>I62+I63+I65</f>
        <v>0</v>
      </c>
      <c r="J66" s="53">
        <f>H66+I66</f>
        <v>76417</v>
      </c>
      <c r="L66" s="210" t="s">
        <v>209</v>
      </c>
      <c r="M66" s="210"/>
      <c r="N66" s="53">
        <f t="shared" ref="N66:Q66" si="37">N62+N63+N64+N65</f>
        <v>6001</v>
      </c>
      <c r="O66" s="53">
        <f t="shared" si="37"/>
        <v>9277</v>
      </c>
      <c r="P66" s="53">
        <f t="shared" si="37"/>
        <v>1259</v>
      </c>
      <c r="Q66" s="53">
        <f t="shared" si="37"/>
        <v>-721</v>
      </c>
      <c r="R66" s="53">
        <f t="shared" si="34"/>
        <v>15816</v>
      </c>
      <c r="S66" s="53">
        <f>S62+S63+S65</f>
        <v>0</v>
      </c>
      <c r="T66" s="53">
        <f t="shared" si="32"/>
        <v>15816</v>
      </c>
    </row>
    <row r="67" spans="2:20" ht="11.1" customHeight="1" x14ac:dyDescent="0.2">
      <c r="B67" s="80" t="s">
        <v>22</v>
      </c>
      <c r="C67" s="81"/>
      <c r="D67" s="53">
        <v>24950</v>
      </c>
      <c r="E67" s="53">
        <v>15415</v>
      </c>
      <c r="F67" s="53">
        <v>9506</v>
      </c>
      <c r="G67" s="53">
        <v>0</v>
      </c>
      <c r="H67" s="53">
        <f t="shared" si="30"/>
        <v>49871</v>
      </c>
      <c r="I67" s="53">
        <v>0</v>
      </c>
      <c r="J67" s="53">
        <f t="shared" si="33"/>
        <v>49871</v>
      </c>
      <c r="L67" s="80" t="s">
        <v>22</v>
      </c>
      <c r="M67" s="81"/>
      <c r="N67" s="53">
        <f>D67-D50</f>
        <v>6426</v>
      </c>
      <c r="O67" s="53">
        <f>E67-E50</f>
        <v>3718</v>
      </c>
      <c r="P67" s="53">
        <f>F67-F50</f>
        <v>2695</v>
      </c>
      <c r="Q67" s="53">
        <f>G67-G50</f>
        <v>0</v>
      </c>
      <c r="R67" s="53">
        <f t="shared" si="34"/>
        <v>12839</v>
      </c>
      <c r="S67" s="53">
        <f>I67-I50</f>
        <v>0</v>
      </c>
      <c r="T67" s="53">
        <f t="shared" si="32"/>
        <v>12839</v>
      </c>
    </row>
    <row r="68" spans="2:20" ht="11.1" customHeight="1" x14ac:dyDescent="0.2">
      <c r="B68" s="211" t="s">
        <v>23</v>
      </c>
      <c r="C68" s="212"/>
      <c r="D68" s="53">
        <f>D66+D67</f>
        <v>48383</v>
      </c>
      <c r="E68" s="53">
        <f t="shared" ref="E68:G68" si="38">E66+E67</f>
        <v>43351</v>
      </c>
      <c r="F68" s="53">
        <f t="shared" si="38"/>
        <v>37721</v>
      </c>
      <c r="G68" s="53">
        <f t="shared" si="38"/>
        <v>-3167</v>
      </c>
      <c r="H68" s="53">
        <f t="shared" si="30"/>
        <v>126288</v>
      </c>
      <c r="I68" s="53">
        <f>I66+I67</f>
        <v>0</v>
      </c>
      <c r="J68" s="53">
        <f t="shared" si="33"/>
        <v>126288</v>
      </c>
      <c r="L68" s="211" t="s">
        <v>23</v>
      </c>
      <c r="M68" s="212"/>
      <c r="N68" s="53">
        <f>N66+N67</f>
        <v>12427</v>
      </c>
      <c r="O68" s="53">
        <f t="shared" ref="O68:Q68" si="39">O66+O67</f>
        <v>12995</v>
      </c>
      <c r="P68" s="53">
        <f t="shared" si="39"/>
        <v>3954</v>
      </c>
      <c r="Q68" s="53">
        <f t="shared" si="39"/>
        <v>-721</v>
      </c>
      <c r="R68" s="53">
        <f t="shared" si="34"/>
        <v>28655</v>
      </c>
      <c r="S68" s="53">
        <f>S66+S67</f>
        <v>0</v>
      </c>
      <c r="T68" s="53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50" customWidth="1"/>
    <col min="2" max="2" width="2.5703125" style="51" customWidth="1"/>
    <col min="3" max="3" width="54.85546875" style="58" customWidth="1"/>
    <col min="4" max="6" width="10.7109375" style="50" customWidth="1"/>
    <col min="7" max="7" width="16" style="50" customWidth="1"/>
    <col min="8" max="8" width="10" style="50" bestFit="1" customWidth="1"/>
    <col min="9" max="9" width="10.7109375" style="50" customWidth="1"/>
    <col min="10" max="10" width="13" style="50" customWidth="1"/>
    <col min="11" max="11" width="9.140625" style="50"/>
    <col min="12" max="12" width="2.5703125" style="51" customWidth="1"/>
    <col min="13" max="13" width="54.85546875" style="58" customWidth="1"/>
    <col min="14" max="16" width="10.7109375" style="50" customWidth="1"/>
    <col min="17" max="17" width="16" style="50" customWidth="1"/>
    <col min="18" max="18" width="10" style="50" bestFit="1" customWidth="1"/>
    <col min="19" max="19" width="10.7109375" style="50" customWidth="1"/>
    <col min="20" max="20" width="13" style="50" customWidth="1"/>
    <col min="21" max="16384" width="9.140625" style="50"/>
  </cols>
  <sheetData>
    <row r="1" spans="2:20" ht="11.1" customHeight="1" x14ac:dyDescent="0.2">
      <c r="B1" s="52"/>
      <c r="C1" s="77"/>
      <c r="D1" s="52"/>
      <c r="E1" s="52"/>
      <c r="F1" s="52"/>
      <c r="G1" s="52"/>
      <c r="H1" s="52"/>
      <c r="I1" s="52"/>
      <c r="J1" s="52"/>
      <c r="K1" s="51"/>
      <c r="L1" s="52"/>
      <c r="M1" s="77"/>
      <c r="N1" s="52"/>
      <c r="O1" s="52"/>
      <c r="P1" s="52"/>
      <c r="Q1" s="52"/>
      <c r="R1" s="52"/>
      <c r="S1" s="52"/>
      <c r="T1" s="52"/>
    </row>
    <row r="2" spans="2:20" ht="11.1" customHeight="1" x14ac:dyDescent="0.2">
      <c r="B2" s="222" t="s">
        <v>59</v>
      </c>
      <c r="C2" s="231"/>
      <c r="D2" s="219" t="s">
        <v>196</v>
      </c>
      <c r="E2" s="219" t="s">
        <v>197</v>
      </c>
      <c r="F2" s="219" t="s">
        <v>198</v>
      </c>
      <c r="G2" s="219" t="s">
        <v>199</v>
      </c>
      <c r="H2" s="219" t="s">
        <v>200</v>
      </c>
      <c r="I2" s="219" t="s">
        <v>201</v>
      </c>
      <c r="J2" s="219" t="s">
        <v>202</v>
      </c>
      <c r="K2" s="51"/>
      <c r="L2" s="222" t="s">
        <v>59</v>
      </c>
      <c r="M2" s="231"/>
      <c r="N2" s="219" t="s">
        <v>196</v>
      </c>
      <c r="O2" s="219" t="s">
        <v>197</v>
      </c>
      <c r="P2" s="219" t="s">
        <v>198</v>
      </c>
      <c r="Q2" s="219" t="s">
        <v>199</v>
      </c>
      <c r="R2" s="219" t="s">
        <v>200</v>
      </c>
      <c r="S2" s="219" t="s">
        <v>201</v>
      </c>
      <c r="T2" s="219" t="s">
        <v>202</v>
      </c>
    </row>
    <row r="3" spans="2:20" ht="11.1" customHeight="1" x14ac:dyDescent="0.2">
      <c r="B3" s="232"/>
      <c r="C3" s="233"/>
      <c r="D3" s="220"/>
      <c r="E3" s="220"/>
      <c r="F3" s="220"/>
      <c r="G3" s="220"/>
      <c r="H3" s="220"/>
      <c r="I3" s="220"/>
      <c r="J3" s="220"/>
      <c r="K3" s="51"/>
      <c r="L3" s="232"/>
      <c r="M3" s="233"/>
      <c r="N3" s="220"/>
      <c r="O3" s="220"/>
      <c r="P3" s="220"/>
      <c r="Q3" s="220"/>
      <c r="R3" s="220"/>
      <c r="S3" s="220"/>
      <c r="T3" s="220"/>
    </row>
    <row r="4" spans="2:20" ht="11.1" customHeight="1" x14ac:dyDescent="0.2">
      <c r="B4" s="226" t="s">
        <v>223</v>
      </c>
      <c r="C4" s="227"/>
      <c r="D4" s="227"/>
      <c r="E4" s="227"/>
      <c r="F4" s="227"/>
      <c r="G4" s="227"/>
      <c r="H4" s="78"/>
      <c r="I4" s="78"/>
      <c r="J4" s="79"/>
      <c r="K4" s="51"/>
      <c r="L4" s="226" t="s">
        <v>223</v>
      </c>
      <c r="M4" s="227"/>
      <c r="N4" s="227"/>
      <c r="O4" s="227"/>
      <c r="P4" s="227"/>
      <c r="Q4" s="227"/>
      <c r="R4" s="78"/>
      <c r="S4" s="78"/>
      <c r="T4" s="79"/>
    </row>
    <row r="5" spans="2:20" ht="11.1" customHeight="1" x14ac:dyDescent="0.2">
      <c r="B5" s="229" t="s">
        <v>204</v>
      </c>
      <c r="C5" s="230"/>
      <c r="D5" s="56">
        <v>83961</v>
      </c>
      <c r="E5" s="56">
        <v>80276</v>
      </c>
      <c r="F5" s="56">
        <v>60299</v>
      </c>
      <c r="G5" s="56"/>
      <c r="H5" s="56">
        <f>SUM(D5:G5)</f>
        <v>224536</v>
      </c>
      <c r="I5" s="56"/>
      <c r="J5" s="56">
        <f t="shared" ref="J5:J16" si="0">H5+I5</f>
        <v>224536</v>
      </c>
      <c r="K5" s="51"/>
      <c r="L5" s="229" t="s">
        <v>204</v>
      </c>
      <c r="M5" s="230"/>
      <c r="N5" s="56">
        <v>83961</v>
      </c>
      <c r="O5" s="56">
        <v>80276</v>
      </c>
      <c r="P5" s="56">
        <v>60299</v>
      </c>
      <c r="Q5" s="56"/>
      <c r="R5" s="56">
        <f>SUM(N5:Q5)</f>
        <v>224536</v>
      </c>
      <c r="S5" s="56"/>
      <c r="T5" s="56">
        <f t="shared" ref="T5:T16" si="1">R5+S5</f>
        <v>224536</v>
      </c>
    </row>
    <row r="6" spans="2:20" ht="11.1" customHeight="1" x14ac:dyDescent="0.2">
      <c r="B6" s="229" t="s">
        <v>33</v>
      </c>
      <c r="C6" s="230"/>
      <c r="D6" s="56">
        <v>61397</v>
      </c>
      <c r="E6" s="56">
        <v>59860</v>
      </c>
      <c r="F6" s="56">
        <v>40261</v>
      </c>
      <c r="G6" s="56"/>
      <c r="H6" s="56">
        <f t="shared" ref="H6:H16" si="2">SUM(D6:G6)</f>
        <v>161518</v>
      </c>
      <c r="I6" s="56"/>
      <c r="J6" s="56">
        <f t="shared" si="0"/>
        <v>161518</v>
      </c>
      <c r="K6" s="51"/>
      <c r="L6" s="229" t="s">
        <v>33</v>
      </c>
      <c r="M6" s="230"/>
      <c r="N6" s="56">
        <v>61397</v>
      </c>
      <c r="O6" s="56">
        <v>59860</v>
      </c>
      <c r="P6" s="56">
        <v>40261</v>
      </c>
      <c r="Q6" s="56"/>
      <c r="R6" s="56">
        <f t="shared" ref="R6:R16" si="3">SUM(N6:Q6)</f>
        <v>161518</v>
      </c>
      <c r="S6" s="56"/>
      <c r="T6" s="56">
        <f t="shared" si="1"/>
        <v>161518</v>
      </c>
    </row>
    <row r="7" spans="2:20" ht="11.1" customHeight="1" x14ac:dyDescent="0.2">
      <c r="B7" s="211" t="s">
        <v>205</v>
      </c>
      <c r="C7" s="212"/>
      <c r="D7" s="53">
        <f>D5-D6</f>
        <v>22564</v>
      </c>
      <c r="E7" s="53">
        <f>E5-E6</f>
        <v>20416</v>
      </c>
      <c r="F7" s="53">
        <f>F5-F6</f>
        <v>20038</v>
      </c>
      <c r="G7" s="53">
        <f>G5-G6</f>
        <v>0</v>
      </c>
      <c r="H7" s="53">
        <f t="shared" si="2"/>
        <v>63018</v>
      </c>
      <c r="I7" s="53">
        <f>I5-I6</f>
        <v>0</v>
      </c>
      <c r="J7" s="53">
        <f t="shared" si="0"/>
        <v>63018</v>
      </c>
      <c r="K7" s="51"/>
      <c r="L7" s="211" t="s">
        <v>205</v>
      </c>
      <c r="M7" s="212"/>
      <c r="N7" s="53">
        <f>N5-N6</f>
        <v>22564</v>
      </c>
      <c r="O7" s="53">
        <f>O5-O6</f>
        <v>20416</v>
      </c>
      <c r="P7" s="53">
        <f>P5-P6</f>
        <v>20038</v>
      </c>
      <c r="Q7" s="53">
        <f>Q5-Q6</f>
        <v>0</v>
      </c>
      <c r="R7" s="53">
        <f t="shared" si="3"/>
        <v>63018</v>
      </c>
      <c r="S7" s="53">
        <f>S5-S6</f>
        <v>0</v>
      </c>
      <c r="T7" s="53">
        <f t="shared" si="1"/>
        <v>63018</v>
      </c>
    </row>
    <row r="8" spans="2:20" ht="11.1" customHeight="1" x14ac:dyDescent="0.2">
      <c r="B8" s="213" t="s">
        <v>4</v>
      </c>
      <c r="C8" s="214"/>
      <c r="D8" s="56">
        <v>3695</v>
      </c>
      <c r="E8" s="56">
        <v>1614</v>
      </c>
      <c r="F8" s="56">
        <v>3562</v>
      </c>
      <c r="G8" s="56">
        <v>172</v>
      </c>
      <c r="H8" s="56">
        <f t="shared" si="2"/>
        <v>9043</v>
      </c>
      <c r="I8" s="56"/>
      <c r="J8" s="56">
        <f t="shared" si="0"/>
        <v>9043</v>
      </c>
      <c r="K8" s="51"/>
      <c r="L8" s="213" t="s">
        <v>4</v>
      </c>
      <c r="M8" s="214"/>
      <c r="N8" s="56">
        <v>3695</v>
      </c>
      <c r="O8" s="56">
        <v>1614</v>
      </c>
      <c r="P8" s="56">
        <v>3562</v>
      </c>
      <c r="Q8" s="56">
        <v>172</v>
      </c>
      <c r="R8" s="56">
        <f t="shared" si="3"/>
        <v>9043</v>
      </c>
      <c r="S8" s="56"/>
      <c r="T8" s="56">
        <f t="shared" si="1"/>
        <v>9043</v>
      </c>
    </row>
    <row r="9" spans="2:20" ht="11.1" customHeight="1" x14ac:dyDescent="0.2">
      <c r="B9" s="213" t="s">
        <v>5</v>
      </c>
      <c r="C9" s="214"/>
      <c r="D9" s="56">
        <v>13736</v>
      </c>
      <c r="E9" s="56">
        <v>7516</v>
      </c>
      <c r="F9" s="56">
        <v>10095</v>
      </c>
      <c r="G9" s="56">
        <v>1054</v>
      </c>
      <c r="H9" s="56">
        <f t="shared" si="2"/>
        <v>32401</v>
      </c>
      <c r="I9" s="56"/>
      <c r="J9" s="56">
        <f t="shared" si="0"/>
        <v>32401</v>
      </c>
      <c r="K9" s="51"/>
      <c r="L9" s="213" t="s">
        <v>5</v>
      </c>
      <c r="M9" s="214"/>
      <c r="N9" s="56">
        <v>13736</v>
      </c>
      <c r="O9" s="56">
        <v>7516</v>
      </c>
      <c r="P9" s="56">
        <v>10095</v>
      </c>
      <c r="Q9" s="56">
        <v>1054</v>
      </c>
      <c r="R9" s="56">
        <f t="shared" si="3"/>
        <v>32401</v>
      </c>
      <c r="S9" s="56"/>
      <c r="T9" s="56">
        <f t="shared" si="1"/>
        <v>32401</v>
      </c>
    </row>
    <row r="10" spans="2:20" ht="11.1" customHeight="1" x14ac:dyDescent="0.2">
      <c r="B10" s="211" t="s">
        <v>206</v>
      </c>
      <c r="C10" s="212"/>
      <c r="D10" s="53">
        <f>D7-D8-D9</f>
        <v>5133</v>
      </c>
      <c r="E10" s="53">
        <f>E7-E8-E9</f>
        <v>11286</v>
      </c>
      <c r="F10" s="53">
        <f>F7-F8-F9</f>
        <v>6381</v>
      </c>
      <c r="G10" s="53">
        <f>G7-G8-G9</f>
        <v>-1226</v>
      </c>
      <c r="H10" s="53">
        <f t="shared" si="2"/>
        <v>21574</v>
      </c>
      <c r="I10" s="53">
        <f>I7-I8-I9</f>
        <v>0</v>
      </c>
      <c r="J10" s="53">
        <f t="shared" si="0"/>
        <v>21574</v>
      </c>
      <c r="K10" s="51"/>
      <c r="L10" s="211" t="s">
        <v>206</v>
      </c>
      <c r="M10" s="212"/>
      <c r="N10" s="53">
        <f>N7-N8-N9</f>
        <v>5133</v>
      </c>
      <c r="O10" s="53">
        <f>O7-O8-O9</f>
        <v>11286</v>
      </c>
      <c r="P10" s="53">
        <f>P7-P8-P9</f>
        <v>6381</v>
      </c>
      <c r="Q10" s="53">
        <f>Q7-Q8-Q9</f>
        <v>-1226</v>
      </c>
      <c r="R10" s="53">
        <f t="shared" si="3"/>
        <v>21574</v>
      </c>
      <c r="S10" s="53">
        <f>S7-S8-S9</f>
        <v>0</v>
      </c>
      <c r="T10" s="53">
        <f t="shared" si="1"/>
        <v>21574</v>
      </c>
    </row>
    <row r="11" spans="2:20" ht="11.1" customHeight="1" x14ac:dyDescent="0.2">
      <c r="B11" s="213" t="s">
        <v>207</v>
      </c>
      <c r="C11" s="214"/>
      <c r="D11" s="56">
        <v>169</v>
      </c>
      <c r="E11" s="56">
        <v>-133</v>
      </c>
      <c r="F11" s="56">
        <v>-1220</v>
      </c>
      <c r="G11" s="56">
        <v>0</v>
      </c>
      <c r="H11" s="56">
        <f t="shared" si="2"/>
        <v>-1184</v>
      </c>
      <c r="I11" s="56">
        <v>0</v>
      </c>
      <c r="J11" s="56">
        <f t="shared" si="0"/>
        <v>-1184</v>
      </c>
      <c r="K11" s="51"/>
      <c r="L11" s="213" t="s">
        <v>207</v>
      </c>
      <c r="M11" s="214"/>
      <c r="N11" s="56">
        <v>169</v>
      </c>
      <c r="O11" s="56">
        <v>-133</v>
      </c>
      <c r="P11" s="56">
        <v>-1220</v>
      </c>
      <c r="Q11" s="56">
        <v>0</v>
      </c>
      <c r="R11" s="56">
        <f t="shared" si="3"/>
        <v>-1184</v>
      </c>
      <c r="S11" s="56">
        <v>0</v>
      </c>
      <c r="T11" s="56">
        <f t="shared" si="1"/>
        <v>-1184</v>
      </c>
    </row>
    <row r="12" spans="2:20" ht="11.1" customHeight="1" x14ac:dyDescent="0.2">
      <c r="B12" s="215" t="s">
        <v>208</v>
      </c>
      <c r="C12" s="228"/>
      <c r="D12" s="56">
        <v>0</v>
      </c>
      <c r="E12" s="56">
        <v>0</v>
      </c>
      <c r="F12" s="56">
        <v>-6</v>
      </c>
      <c r="G12" s="56">
        <v>0</v>
      </c>
      <c r="H12" s="56">
        <f t="shared" si="2"/>
        <v>-6</v>
      </c>
      <c r="I12" s="56"/>
      <c r="J12" s="56">
        <f t="shared" si="0"/>
        <v>-6</v>
      </c>
      <c r="K12" s="51"/>
      <c r="L12" s="215" t="s">
        <v>208</v>
      </c>
      <c r="M12" s="228"/>
      <c r="N12" s="56">
        <v>0</v>
      </c>
      <c r="O12" s="56">
        <v>0</v>
      </c>
      <c r="P12" s="56">
        <v>-6</v>
      </c>
      <c r="Q12" s="56">
        <v>0</v>
      </c>
      <c r="R12" s="56">
        <f t="shared" si="3"/>
        <v>-6</v>
      </c>
      <c r="S12" s="56"/>
      <c r="T12" s="56">
        <f t="shared" si="1"/>
        <v>-6</v>
      </c>
    </row>
    <row r="13" spans="2:20" ht="11.1" customHeight="1" x14ac:dyDescent="0.2">
      <c r="B13" s="215" t="s">
        <v>27</v>
      </c>
      <c r="C13" s="228"/>
      <c r="D13" s="56"/>
      <c r="E13" s="56"/>
      <c r="F13" s="56"/>
      <c r="G13" s="56"/>
      <c r="H13" s="56">
        <f t="shared" si="2"/>
        <v>0</v>
      </c>
      <c r="I13" s="56">
        <v>0</v>
      </c>
      <c r="J13" s="56">
        <f t="shared" si="0"/>
        <v>0</v>
      </c>
      <c r="K13" s="51"/>
      <c r="L13" s="215" t="s">
        <v>27</v>
      </c>
      <c r="M13" s="228"/>
      <c r="N13" s="56"/>
      <c r="O13" s="56"/>
      <c r="P13" s="56"/>
      <c r="Q13" s="56"/>
      <c r="R13" s="56">
        <f t="shared" si="3"/>
        <v>0</v>
      </c>
      <c r="S13" s="56">
        <v>0</v>
      </c>
      <c r="T13" s="56">
        <f t="shared" si="1"/>
        <v>0</v>
      </c>
    </row>
    <row r="14" spans="2:20" ht="11.1" customHeight="1" x14ac:dyDescent="0.2">
      <c r="B14" s="211" t="s">
        <v>209</v>
      </c>
      <c r="C14" s="212"/>
      <c r="D14" s="53">
        <f t="shared" ref="D14:G14" si="4">D10+D11+D12+D13</f>
        <v>5302</v>
      </c>
      <c r="E14" s="53">
        <f t="shared" si="4"/>
        <v>11153</v>
      </c>
      <c r="F14" s="53">
        <f t="shared" si="4"/>
        <v>5155</v>
      </c>
      <c r="G14" s="53">
        <f t="shared" si="4"/>
        <v>-1226</v>
      </c>
      <c r="H14" s="53">
        <f t="shared" si="2"/>
        <v>20384</v>
      </c>
      <c r="I14" s="53">
        <f>I10+I11+I13</f>
        <v>0</v>
      </c>
      <c r="J14" s="53">
        <f t="shared" si="0"/>
        <v>20384</v>
      </c>
      <c r="K14" s="51"/>
      <c r="L14" s="211" t="s">
        <v>209</v>
      </c>
      <c r="M14" s="212"/>
      <c r="N14" s="53">
        <f t="shared" ref="N14:Q14" si="5">N10+N11+N12+N13</f>
        <v>5302</v>
      </c>
      <c r="O14" s="53">
        <f t="shared" si="5"/>
        <v>11153</v>
      </c>
      <c r="P14" s="53">
        <f t="shared" si="5"/>
        <v>5155</v>
      </c>
      <c r="Q14" s="53">
        <f t="shared" si="5"/>
        <v>-1226</v>
      </c>
      <c r="R14" s="53">
        <f t="shared" si="3"/>
        <v>20384</v>
      </c>
      <c r="S14" s="53">
        <f>S10+S11+S13</f>
        <v>0</v>
      </c>
      <c r="T14" s="53">
        <f t="shared" si="1"/>
        <v>20384</v>
      </c>
    </row>
    <row r="15" spans="2:20" ht="11.1" customHeight="1" x14ac:dyDescent="0.2">
      <c r="B15" s="82" t="s">
        <v>22</v>
      </c>
      <c r="C15" s="83"/>
      <c r="D15" s="53">
        <v>6469</v>
      </c>
      <c r="E15" s="53">
        <v>3751</v>
      </c>
      <c r="F15" s="53">
        <v>2569</v>
      </c>
      <c r="G15" s="53">
        <v>0</v>
      </c>
      <c r="H15" s="53">
        <f t="shared" si="2"/>
        <v>12789</v>
      </c>
      <c r="I15" s="53">
        <v>0</v>
      </c>
      <c r="J15" s="53">
        <f t="shared" si="0"/>
        <v>12789</v>
      </c>
      <c r="K15" s="51"/>
      <c r="L15" s="82" t="s">
        <v>22</v>
      </c>
      <c r="M15" s="83"/>
      <c r="N15" s="53">
        <v>6469</v>
      </c>
      <c r="O15" s="53">
        <v>3751</v>
      </c>
      <c r="P15" s="53">
        <v>2569</v>
      </c>
      <c r="Q15" s="53">
        <v>0</v>
      </c>
      <c r="R15" s="53">
        <f t="shared" si="3"/>
        <v>12789</v>
      </c>
      <c r="S15" s="53">
        <v>0</v>
      </c>
      <c r="T15" s="53">
        <f t="shared" si="1"/>
        <v>12789</v>
      </c>
    </row>
    <row r="16" spans="2:20" ht="11.1" customHeight="1" x14ac:dyDescent="0.2">
      <c r="B16" s="211" t="s">
        <v>23</v>
      </c>
      <c r="C16" s="212"/>
      <c r="D16" s="53">
        <f>D14+D15</f>
        <v>11771</v>
      </c>
      <c r="E16" s="53">
        <f t="shared" ref="E16:G16" si="6">E14+E15</f>
        <v>14904</v>
      </c>
      <c r="F16" s="53">
        <f t="shared" si="6"/>
        <v>7724</v>
      </c>
      <c r="G16" s="53">
        <f t="shared" si="6"/>
        <v>-1226</v>
      </c>
      <c r="H16" s="53">
        <f t="shared" si="2"/>
        <v>33173</v>
      </c>
      <c r="I16" s="53">
        <f t="shared" ref="I16" si="7">I14+I15</f>
        <v>0</v>
      </c>
      <c r="J16" s="53">
        <f t="shared" si="0"/>
        <v>33173</v>
      </c>
      <c r="K16" s="51"/>
      <c r="L16" s="211" t="s">
        <v>23</v>
      </c>
      <c r="M16" s="212"/>
      <c r="N16" s="53">
        <f>N14+N15</f>
        <v>11771</v>
      </c>
      <c r="O16" s="53">
        <f t="shared" ref="O16:Q16" si="8">O14+O15</f>
        <v>14904</v>
      </c>
      <c r="P16" s="53">
        <f t="shared" si="8"/>
        <v>7724</v>
      </c>
      <c r="Q16" s="53">
        <f t="shared" si="8"/>
        <v>-1226</v>
      </c>
      <c r="R16" s="53">
        <f t="shared" si="3"/>
        <v>33173</v>
      </c>
      <c r="S16" s="53">
        <f t="shared" ref="S16" si="9">S14+S15</f>
        <v>0</v>
      </c>
      <c r="T16" s="53">
        <f t="shared" si="1"/>
        <v>33173</v>
      </c>
    </row>
    <row r="17" spans="2:20" ht="11.1" customHeight="1" x14ac:dyDescent="0.2">
      <c r="B17" s="226" t="s">
        <v>203</v>
      </c>
      <c r="C17" s="227"/>
      <c r="D17" s="227"/>
      <c r="E17" s="227"/>
      <c r="F17" s="227"/>
      <c r="G17" s="227"/>
      <c r="H17" s="78"/>
      <c r="I17" s="78"/>
      <c r="J17" s="78"/>
      <c r="K17" s="51"/>
      <c r="L17" s="226" t="s">
        <v>203</v>
      </c>
      <c r="M17" s="227"/>
      <c r="N17" s="227"/>
      <c r="O17" s="227"/>
      <c r="P17" s="227"/>
      <c r="Q17" s="227"/>
      <c r="R17" s="78"/>
      <c r="S17" s="78"/>
      <c r="T17" s="78"/>
    </row>
    <row r="18" spans="2:20" ht="11.1" customHeight="1" x14ac:dyDescent="0.2">
      <c r="B18" s="229" t="s">
        <v>204</v>
      </c>
      <c r="C18" s="230"/>
      <c r="D18" s="56">
        <v>95083</v>
      </c>
      <c r="E18" s="56">
        <v>56702</v>
      </c>
      <c r="F18" s="56">
        <v>60694</v>
      </c>
      <c r="G18" s="56">
        <v>0</v>
      </c>
      <c r="H18" s="56">
        <f t="shared" ref="H18:H29" si="10">SUM(D18:G18)</f>
        <v>212479</v>
      </c>
      <c r="I18" s="56">
        <f t="shared" ref="I18:I29" si="11">SUM(D18:H18)</f>
        <v>424958</v>
      </c>
      <c r="J18" s="56">
        <f t="shared" ref="J18:J29" si="12">H18+I18</f>
        <v>637437</v>
      </c>
      <c r="K18" s="51"/>
      <c r="L18" s="229" t="s">
        <v>204</v>
      </c>
      <c r="M18" s="230"/>
      <c r="N18" s="56">
        <v>95083</v>
      </c>
      <c r="O18" s="56">
        <v>56702</v>
      </c>
      <c r="P18" s="56">
        <v>60694</v>
      </c>
      <c r="Q18" s="56">
        <v>0</v>
      </c>
      <c r="R18" s="56">
        <f t="shared" ref="R18:R29" si="13">SUM(N18:Q18)</f>
        <v>212479</v>
      </c>
      <c r="S18" s="56">
        <f t="shared" ref="S18:S29" si="14">SUM(N18:R18)</f>
        <v>424958</v>
      </c>
      <c r="T18" s="56">
        <f t="shared" ref="T18:T29" si="15">R18+S18</f>
        <v>637437</v>
      </c>
    </row>
    <row r="19" spans="2:20" ht="11.1" customHeight="1" x14ac:dyDescent="0.2">
      <c r="B19" s="229" t="s">
        <v>33</v>
      </c>
      <c r="C19" s="230"/>
      <c r="D19" s="56">
        <v>69117</v>
      </c>
      <c r="E19" s="56">
        <v>42503</v>
      </c>
      <c r="F19" s="56">
        <v>37488</v>
      </c>
      <c r="G19" s="56">
        <v>0</v>
      </c>
      <c r="H19" s="56">
        <f t="shared" si="10"/>
        <v>149108</v>
      </c>
      <c r="I19" s="56">
        <f t="shared" si="11"/>
        <v>298216</v>
      </c>
      <c r="J19" s="56">
        <f t="shared" si="12"/>
        <v>447324</v>
      </c>
      <c r="K19" s="51"/>
      <c r="L19" s="229" t="s">
        <v>33</v>
      </c>
      <c r="M19" s="230"/>
      <c r="N19" s="56">
        <v>69117</v>
      </c>
      <c r="O19" s="56">
        <v>42503</v>
      </c>
      <c r="P19" s="56">
        <v>37488</v>
      </c>
      <c r="Q19" s="56">
        <v>0</v>
      </c>
      <c r="R19" s="56">
        <f t="shared" si="13"/>
        <v>149108</v>
      </c>
      <c r="S19" s="56">
        <f t="shared" si="14"/>
        <v>298216</v>
      </c>
      <c r="T19" s="56">
        <f t="shared" si="15"/>
        <v>447324</v>
      </c>
    </row>
    <row r="20" spans="2:20" ht="11.1" customHeight="1" x14ac:dyDescent="0.2">
      <c r="B20" s="211" t="s">
        <v>205</v>
      </c>
      <c r="C20" s="212"/>
      <c r="D20" s="53">
        <f>D18-D19</f>
        <v>25966</v>
      </c>
      <c r="E20" s="53">
        <f>E18-E19</f>
        <v>14199</v>
      </c>
      <c r="F20" s="53">
        <f>F18-F19</f>
        <v>23206</v>
      </c>
      <c r="G20" s="53">
        <f>G18-G19</f>
        <v>0</v>
      </c>
      <c r="H20" s="53">
        <f t="shared" si="10"/>
        <v>63371</v>
      </c>
      <c r="I20" s="53">
        <f t="shared" si="11"/>
        <v>126742</v>
      </c>
      <c r="J20" s="53">
        <f t="shared" si="12"/>
        <v>190113</v>
      </c>
      <c r="K20" s="51"/>
      <c r="L20" s="211" t="s">
        <v>205</v>
      </c>
      <c r="M20" s="212"/>
      <c r="N20" s="53">
        <f>N18-N19</f>
        <v>25966</v>
      </c>
      <c r="O20" s="53">
        <f>O18-O19</f>
        <v>14199</v>
      </c>
      <c r="P20" s="53">
        <f>P18-P19</f>
        <v>23206</v>
      </c>
      <c r="Q20" s="53">
        <f>Q18-Q19</f>
        <v>0</v>
      </c>
      <c r="R20" s="53">
        <f t="shared" si="13"/>
        <v>63371</v>
      </c>
      <c r="S20" s="53">
        <f t="shared" si="14"/>
        <v>126742</v>
      </c>
      <c r="T20" s="53">
        <f t="shared" si="15"/>
        <v>190113</v>
      </c>
    </row>
    <row r="21" spans="2:20" ht="11.1" customHeight="1" x14ac:dyDescent="0.2">
      <c r="B21" s="213" t="s">
        <v>4</v>
      </c>
      <c r="C21" s="214"/>
      <c r="D21" s="56">
        <v>3538</v>
      </c>
      <c r="E21" s="56">
        <v>1265</v>
      </c>
      <c r="F21" s="56">
        <v>3924</v>
      </c>
      <c r="G21" s="56">
        <v>80.31</v>
      </c>
      <c r="H21" s="56">
        <f t="shared" si="10"/>
        <v>8807.31</v>
      </c>
      <c r="I21" s="56">
        <f t="shared" si="11"/>
        <v>17614.62</v>
      </c>
      <c r="J21" s="56">
        <f t="shared" si="12"/>
        <v>26421.93</v>
      </c>
      <c r="K21" s="51"/>
      <c r="L21" s="213" t="s">
        <v>4</v>
      </c>
      <c r="M21" s="214"/>
      <c r="N21" s="56">
        <v>3538</v>
      </c>
      <c r="O21" s="56">
        <v>1265</v>
      </c>
      <c r="P21" s="56">
        <v>3924</v>
      </c>
      <c r="Q21" s="56">
        <v>80.31</v>
      </c>
      <c r="R21" s="56">
        <f t="shared" si="13"/>
        <v>8807.31</v>
      </c>
      <c r="S21" s="56">
        <f t="shared" si="14"/>
        <v>17614.62</v>
      </c>
      <c r="T21" s="56">
        <f t="shared" si="15"/>
        <v>26421.93</v>
      </c>
    </row>
    <row r="22" spans="2:20" ht="11.1" customHeight="1" x14ac:dyDescent="0.2">
      <c r="B22" s="213" t="s">
        <v>5</v>
      </c>
      <c r="C22" s="214"/>
      <c r="D22" s="56">
        <v>15004</v>
      </c>
      <c r="E22" s="56">
        <v>6467</v>
      </c>
      <c r="F22" s="56">
        <v>10172</v>
      </c>
      <c r="G22" s="56">
        <v>580</v>
      </c>
      <c r="H22" s="56">
        <f t="shared" si="10"/>
        <v>32223</v>
      </c>
      <c r="I22" s="56">
        <f t="shared" si="11"/>
        <v>64446</v>
      </c>
      <c r="J22" s="56">
        <f t="shared" si="12"/>
        <v>96669</v>
      </c>
      <c r="K22" s="51"/>
      <c r="L22" s="213" t="s">
        <v>5</v>
      </c>
      <c r="M22" s="214"/>
      <c r="N22" s="56">
        <v>15004</v>
      </c>
      <c r="O22" s="56">
        <v>6467</v>
      </c>
      <c r="P22" s="56">
        <v>10172</v>
      </c>
      <c r="Q22" s="56">
        <v>580</v>
      </c>
      <c r="R22" s="56">
        <f t="shared" si="13"/>
        <v>32223</v>
      </c>
      <c r="S22" s="56">
        <f t="shared" si="14"/>
        <v>64446</v>
      </c>
      <c r="T22" s="56">
        <f t="shared" si="15"/>
        <v>96669</v>
      </c>
    </row>
    <row r="23" spans="2:20" ht="11.1" customHeight="1" x14ac:dyDescent="0.2">
      <c r="B23" s="211" t="s">
        <v>206</v>
      </c>
      <c r="C23" s="212"/>
      <c r="D23" s="53">
        <f>D20-D21-D22</f>
        <v>7424</v>
      </c>
      <c r="E23" s="53">
        <f>E20-E21-E22</f>
        <v>6467</v>
      </c>
      <c r="F23" s="53">
        <f>F20-F21-F22</f>
        <v>9110</v>
      </c>
      <c r="G23" s="53">
        <f>G20-G21-G22</f>
        <v>-660.31</v>
      </c>
      <c r="H23" s="53">
        <f t="shared" si="10"/>
        <v>22340.69</v>
      </c>
      <c r="I23" s="53">
        <f t="shared" si="11"/>
        <v>44681.38</v>
      </c>
      <c r="J23" s="53">
        <f t="shared" si="12"/>
        <v>67022.069999999992</v>
      </c>
      <c r="K23" s="51"/>
      <c r="L23" s="211" t="s">
        <v>206</v>
      </c>
      <c r="M23" s="212"/>
      <c r="N23" s="53">
        <f>N20-N21-N22</f>
        <v>7424</v>
      </c>
      <c r="O23" s="53">
        <f>O20-O21-O22</f>
        <v>6467</v>
      </c>
      <c r="P23" s="53">
        <f>P20-P21-P22</f>
        <v>9110</v>
      </c>
      <c r="Q23" s="53">
        <f>Q20-Q21-Q22</f>
        <v>-660.31</v>
      </c>
      <c r="R23" s="53">
        <f t="shared" si="13"/>
        <v>22340.69</v>
      </c>
      <c r="S23" s="53">
        <f t="shared" si="14"/>
        <v>44681.38</v>
      </c>
      <c r="T23" s="53">
        <f t="shared" si="15"/>
        <v>67022.069999999992</v>
      </c>
    </row>
    <row r="24" spans="2:20" ht="11.1" customHeight="1" x14ac:dyDescent="0.2">
      <c r="B24" s="213" t="s">
        <v>207</v>
      </c>
      <c r="C24" s="214"/>
      <c r="D24" s="56">
        <v>-252</v>
      </c>
      <c r="E24" s="56">
        <v>-76</v>
      </c>
      <c r="F24" s="56">
        <v>-629</v>
      </c>
      <c r="G24" s="56">
        <v>0</v>
      </c>
      <c r="H24" s="56">
        <f t="shared" si="10"/>
        <v>-957</v>
      </c>
      <c r="I24" s="56">
        <f t="shared" si="11"/>
        <v>-1914</v>
      </c>
      <c r="J24" s="56">
        <f t="shared" si="12"/>
        <v>-2871</v>
      </c>
      <c r="K24" s="51"/>
      <c r="L24" s="213" t="s">
        <v>207</v>
      </c>
      <c r="M24" s="214"/>
      <c r="N24" s="56">
        <v>-252</v>
      </c>
      <c r="O24" s="56">
        <v>-76</v>
      </c>
      <c r="P24" s="56">
        <v>-629</v>
      </c>
      <c r="Q24" s="56">
        <v>0</v>
      </c>
      <c r="R24" s="56">
        <f t="shared" si="13"/>
        <v>-957</v>
      </c>
      <c r="S24" s="56">
        <f t="shared" si="14"/>
        <v>-1914</v>
      </c>
      <c r="T24" s="56">
        <f t="shared" si="15"/>
        <v>-2871</v>
      </c>
    </row>
    <row r="25" spans="2:20" ht="11.1" customHeight="1" x14ac:dyDescent="0.2">
      <c r="B25" s="215" t="s">
        <v>208</v>
      </c>
      <c r="C25" s="228"/>
      <c r="D25" s="56">
        <v>0</v>
      </c>
      <c r="E25" s="56">
        <v>0</v>
      </c>
      <c r="F25" s="56">
        <v>235</v>
      </c>
      <c r="G25" s="56">
        <v>0</v>
      </c>
      <c r="H25" s="56">
        <f t="shared" si="10"/>
        <v>235</v>
      </c>
      <c r="I25" s="56">
        <f t="shared" si="11"/>
        <v>470</v>
      </c>
      <c r="J25" s="56">
        <f t="shared" si="12"/>
        <v>705</v>
      </c>
      <c r="K25" s="51"/>
      <c r="L25" s="215" t="s">
        <v>208</v>
      </c>
      <c r="M25" s="228"/>
      <c r="N25" s="56">
        <v>0</v>
      </c>
      <c r="O25" s="56">
        <v>0</v>
      </c>
      <c r="P25" s="56">
        <v>235</v>
      </c>
      <c r="Q25" s="56">
        <v>0</v>
      </c>
      <c r="R25" s="56">
        <f t="shared" si="13"/>
        <v>235</v>
      </c>
      <c r="S25" s="56">
        <f t="shared" si="14"/>
        <v>470</v>
      </c>
      <c r="T25" s="56">
        <f t="shared" si="15"/>
        <v>705</v>
      </c>
    </row>
    <row r="26" spans="2:20" ht="11.1" customHeight="1" x14ac:dyDescent="0.2">
      <c r="B26" s="215" t="s">
        <v>27</v>
      </c>
      <c r="C26" s="228"/>
      <c r="D26" s="56">
        <v>0</v>
      </c>
      <c r="E26" s="56"/>
      <c r="F26" s="56"/>
      <c r="G26" s="56">
        <v>0</v>
      </c>
      <c r="H26" s="56">
        <f t="shared" si="10"/>
        <v>0</v>
      </c>
      <c r="I26" s="56">
        <f t="shared" si="11"/>
        <v>0</v>
      </c>
      <c r="J26" s="56">
        <f t="shared" si="12"/>
        <v>0</v>
      </c>
      <c r="K26" s="51"/>
      <c r="L26" s="215" t="s">
        <v>27</v>
      </c>
      <c r="M26" s="228"/>
      <c r="N26" s="56">
        <v>0</v>
      </c>
      <c r="O26" s="56"/>
      <c r="P26" s="56"/>
      <c r="Q26" s="56">
        <v>0</v>
      </c>
      <c r="R26" s="56">
        <f t="shared" si="13"/>
        <v>0</v>
      </c>
      <c r="S26" s="56">
        <f t="shared" si="14"/>
        <v>0</v>
      </c>
      <c r="T26" s="56">
        <f t="shared" si="15"/>
        <v>0</v>
      </c>
    </row>
    <row r="27" spans="2:20" ht="11.1" customHeight="1" x14ac:dyDescent="0.2">
      <c r="B27" s="211" t="s">
        <v>209</v>
      </c>
      <c r="C27" s="212"/>
      <c r="D27" s="53">
        <f>D23+D24+D25+D26</f>
        <v>7172</v>
      </c>
      <c r="E27" s="53">
        <f>E23+E24+E25+E26</f>
        <v>6391</v>
      </c>
      <c r="F27" s="53">
        <f>F23+F24+F25+F26</f>
        <v>8716</v>
      </c>
      <c r="G27" s="53">
        <f>G23+G24+G25+G26</f>
        <v>-660.31</v>
      </c>
      <c r="H27" s="53">
        <f t="shared" si="10"/>
        <v>21618.69</v>
      </c>
      <c r="I27" s="53">
        <f t="shared" si="11"/>
        <v>43237.38</v>
      </c>
      <c r="J27" s="53">
        <f t="shared" si="12"/>
        <v>64856.069999999992</v>
      </c>
      <c r="K27" s="51"/>
      <c r="L27" s="211" t="s">
        <v>209</v>
      </c>
      <c r="M27" s="212"/>
      <c r="N27" s="53">
        <f>N23+N24+N25+N26</f>
        <v>7172</v>
      </c>
      <c r="O27" s="53">
        <f>O23+O24+O25+O26</f>
        <v>6391</v>
      </c>
      <c r="P27" s="53">
        <f>P23+P24+P25+P26</f>
        <v>8716</v>
      </c>
      <c r="Q27" s="53">
        <f>Q23+Q24+Q25+Q26</f>
        <v>-660.31</v>
      </c>
      <c r="R27" s="53">
        <f t="shared" si="13"/>
        <v>21618.69</v>
      </c>
      <c r="S27" s="53">
        <f t="shared" si="14"/>
        <v>43237.38</v>
      </c>
      <c r="T27" s="53">
        <f t="shared" si="15"/>
        <v>64856.069999999992</v>
      </c>
    </row>
    <row r="28" spans="2:20" ht="11.1" customHeight="1" x14ac:dyDescent="0.2">
      <c r="B28" s="82" t="s">
        <v>22</v>
      </c>
      <c r="C28" s="83"/>
      <c r="D28" s="53">
        <v>5964</v>
      </c>
      <c r="E28" s="53">
        <v>3369</v>
      </c>
      <c r="F28" s="53">
        <v>2363</v>
      </c>
      <c r="G28" s="53">
        <v>0</v>
      </c>
      <c r="H28" s="53">
        <f t="shared" si="10"/>
        <v>11696</v>
      </c>
      <c r="I28" s="53">
        <f t="shared" si="11"/>
        <v>23392</v>
      </c>
      <c r="J28" s="53">
        <f t="shared" si="12"/>
        <v>35088</v>
      </c>
      <c r="K28" s="51"/>
      <c r="L28" s="82" t="s">
        <v>22</v>
      </c>
      <c r="M28" s="83"/>
      <c r="N28" s="53">
        <v>5964</v>
      </c>
      <c r="O28" s="53">
        <v>3369</v>
      </c>
      <c r="P28" s="53">
        <v>2363</v>
      </c>
      <c r="Q28" s="53">
        <v>0</v>
      </c>
      <c r="R28" s="53">
        <f t="shared" si="13"/>
        <v>11696</v>
      </c>
      <c r="S28" s="53">
        <f t="shared" si="14"/>
        <v>23392</v>
      </c>
      <c r="T28" s="53">
        <f t="shared" si="15"/>
        <v>35088</v>
      </c>
    </row>
    <row r="29" spans="2:20" ht="11.1" customHeight="1" x14ac:dyDescent="0.2">
      <c r="B29" s="211" t="s">
        <v>23</v>
      </c>
      <c r="C29" s="212"/>
      <c r="D29" s="53">
        <f>D27+D28</f>
        <v>13136</v>
      </c>
      <c r="E29" s="53">
        <f t="shared" ref="E29:G29" si="16">E27+E28</f>
        <v>9760</v>
      </c>
      <c r="F29" s="53">
        <f t="shared" si="16"/>
        <v>11079</v>
      </c>
      <c r="G29" s="53">
        <f t="shared" si="16"/>
        <v>-660.31</v>
      </c>
      <c r="H29" s="53">
        <f t="shared" si="10"/>
        <v>33314.69</v>
      </c>
      <c r="I29" s="53">
        <f t="shared" si="11"/>
        <v>66629.38</v>
      </c>
      <c r="J29" s="53">
        <f t="shared" si="12"/>
        <v>99944.07</v>
      </c>
      <c r="K29" s="51"/>
      <c r="L29" s="211" t="s">
        <v>23</v>
      </c>
      <c r="M29" s="212"/>
      <c r="N29" s="53">
        <f>N27+N28</f>
        <v>13136</v>
      </c>
      <c r="O29" s="53">
        <f t="shared" ref="O29:Q29" si="17">O27+O28</f>
        <v>9760</v>
      </c>
      <c r="P29" s="53">
        <f t="shared" si="17"/>
        <v>11079</v>
      </c>
      <c r="Q29" s="53">
        <f t="shared" si="17"/>
        <v>-660.31</v>
      </c>
      <c r="R29" s="53">
        <f t="shared" si="13"/>
        <v>33314.69</v>
      </c>
      <c r="S29" s="53">
        <f t="shared" si="14"/>
        <v>66629.38</v>
      </c>
      <c r="T29" s="53">
        <f t="shared" si="15"/>
        <v>99944.07</v>
      </c>
    </row>
    <row r="30" spans="2:20" s="51" customFormat="1" ht="11.1" customHeight="1" x14ac:dyDescent="0.2">
      <c r="B30" s="84"/>
      <c r="C30" s="85"/>
      <c r="D30" s="84"/>
      <c r="E30" s="84"/>
      <c r="F30" s="84"/>
      <c r="G30" s="84"/>
      <c r="H30" s="84"/>
      <c r="I30" s="84"/>
      <c r="J30" s="84"/>
      <c r="L30" s="84"/>
      <c r="M30" s="85"/>
      <c r="N30" s="84"/>
      <c r="O30" s="84"/>
      <c r="P30" s="84"/>
      <c r="Q30" s="84"/>
      <c r="R30" s="84"/>
      <c r="S30" s="84"/>
      <c r="T30" s="84"/>
    </row>
    <row r="31" spans="2:20" s="51" customFormat="1" ht="11.1" customHeight="1" x14ac:dyDescent="0.2">
      <c r="B31" s="52"/>
      <c r="C31" s="77"/>
      <c r="D31" s="52"/>
      <c r="E31" s="52"/>
      <c r="F31" s="52"/>
      <c r="G31" s="52"/>
      <c r="H31" s="52"/>
      <c r="I31" s="52"/>
      <c r="J31" s="52"/>
      <c r="L31" s="52"/>
      <c r="M31" s="77"/>
      <c r="N31" s="52"/>
      <c r="O31" s="52"/>
      <c r="P31" s="52"/>
      <c r="Q31" s="52"/>
      <c r="R31" s="52"/>
      <c r="S31" s="52"/>
      <c r="T31" s="52"/>
    </row>
    <row r="32" spans="2:20" s="51" customFormat="1" ht="11.1" customHeight="1" x14ac:dyDescent="0.2">
      <c r="B32" s="222" t="s">
        <v>59</v>
      </c>
      <c r="C32" s="231"/>
      <c r="D32" s="219" t="s">
        <v>196</v>
      </c>
      <c r="E32" s="219" t="s">
        <v>197</v>
      </c>
      <c r="F32" s="219" t="s">
        <v>198</v>
      </c>
      <c r="G32" s="219" t="s">
        <v>199</v>
      </c>
      <c r="H32" s="219" t="s">
        <v>200</v>
      </c>
      <c r="I32" s="219" t="s">
        <v>201</v>
      </c>
      <c r="J32" s="219" t="s">
        <v>202</v>
      </c>
      <c r="L32" s="222" t="s">
        <v>59</v>
      </c>
      <c r="M32" s="231"/>
      <c r="N32" s="219" t="s">
        <v>196</v>
      </c>
      <c r="O32" s="219" t="s">
        <v>197</v>
      </c>
      <c r="P32" s="219" t="s">
        <v>198</v>
      </c>
      <c r="Q32" s="219" t="s">
        <v>199</v>
      </c>
      <c r="R32" s="219" t="s">
        <v>200</v>
      </c>
      <c r="S32" s="219" t="s">
        <v>201</v>
      </c>
      <c r="T32" s="219" t="s">
        <v>202</v>
      </c>
    </row>
    <row r="33" spans="2:20" s="51" customFormat="1" ht="11.1" customHeight="1" x14ac:dyDescent="0.2">
      <c r="B33" s="232"/>
      <c r="C33" s="233"/>
      <c r="D33" s="220"/>
      <c r="E33" s="220"/>
      <c r="F33" s="220"/>
      <c r="G33" s="220"/>
      <c r="H33" s="220"/>
      <c r="I33" s="220"/>
      <c r="J33" s="220"/>
      <c r="L33" s="232"/>
      <c r="M33" s="233"/>
      <c r="N33" s="220"/>
      <c r="O33" s="220"/>
      <c r="P33" s="220"/>
      <c r="Q33" s="220"/>
      <c r="R33" s="220"/>
      <c r="S33" s="220"/>
      <c r="T33" s="220"/>
    </row>
    <row r="34" spans="2:20" s="51" customFormat="1" ht="11.1" customHeight="1" x14ac:dyDescent="0.2">
      <c r="B34" s="226" t="s">
        <v>224</v>
      </c>
      <c r="C34" s="227"/>
      <c r="D34" s="227"/>
      <c r="E34" s="227"/>
      <c r="F34" s="227"/>
      <c r="G34" s="227"/>
      <c r="H34" s="78"/>
      <c r="I34" s="78"/>
      <c r="J34" s="79"/>
      <c r="L34" s="226" t="s">
        <v>225</v>
      </c>
      <c r="M34" s="227"/>
      <c r="N34" s="227"/>
      <c r="O34" s="227"/>
      <c r="P34" s="227"/>
      <c r="Q34" s="227"/>
      <c r="R34" s="78"/>
      <c r="S34" s="78"/>
      <c r="T34" s="79"/>
    </row>
    <row r="35" spans="2:20" s="51" customFormat="1" ht="11.1" customHeight="1" x14ac:dyDescent="0.2">
      <c r="B35" s="229" t="s">
        <v>204</v>
      </c>
      <c r="C35" s="230"/>
      <c r="D35" s="91">
        <v>203582</v>
      </c>
      <c r="E35" s="91">
        <v>147533</v>
      </c>
      <c r="F35" s="91">
        <v>110829</v>
      </c>
      <c r="G35" s="91">
        <v>0</v>
      </c>
      <c r="H35" s="56">
        <f>SUM(D35:G35)</f>
        <v>461944</v>
      </c>
      <c r="I35" s="56"/>
      <c r="J35" s="56">
        <f t="shared" ref="J35:J46" si="18">H35+I35</f>
        <v>461944</v>
      </c>
      <c r="L35" s="229" t="s">
        <v>204</v>
      </c>
      <c r="M35" s="230"/>
      <c r="N35" s="91">
        <f t="shared" ref="N35:Q36" si="19">D35-D5</f>
        <v>119621</v>
      </c>
      <c r="O35" s="91">
        <f t="shared" si="19"/>
        <v>67257</v>
      </c>
      <c r="P35" s="91">
        <f t="shared" si="19"/>
        <v>50530</v>
      </c>
      <c r="Q35" s="91">
        <f t="shared" si="19"/>
        <v>0</v>
      </c>
      <c r="R35" s="56">
        <f>SUM(N35:Q35)</f>
        <v>237408</v>
      </c>
      <c r="S35" s="56">
        <f>I35-I5</f>
        <v>0</v>
      </c>
      <c r="T35" s="56">
        <f t="shared" ref="T35:T46" si="20">R35+S35</f>
        <v>237408</v>
      </c>
    </row>
    <row r="36" spans="2:20" s="51" customFormat="1" ht="11.1" customHeight="1" x14ac:dyDescent="0.2">
      <c r="B36" s="229" t="s">
        <v>33</v>
      </c>
      <c r="C36" s="230"/>
      <c r="D36" s="91">
        <v>155090</v>
      </c>
      <c r="E36" s="91">
        <v>109196</v>
      </c>
      <c r="F36" s="91">
        <v>73124</v>
      </c>
      <c r="G36" s="91">
        <v>0</v>
      </c>
      <c r="H36" s="56">
        <f t="shared" ref="H36:H46" si="21">SUM(D36:G36)</f>
        <v>337410</v>
      </c>
      <c r="I36" s="56"/>
      <c r="J36" s="56">
        <f t="shared" si="18"/>
        <v>337410</v>
      </c>
      <c r="L36" s="229" t="s">
        <v>33</v>
      </c>
      <c r="M36" s="230"/>
      <c r="N36" s="91">
        <f t="shared" si="19"/>
        <v>93693</v>
      </c>
      <c r="O36" s="91">
        <f t="shared" si="19"/>
        <v>49336</v>
      </c>
      <c r="P36" s="91">
        <f t="shared" si="19"/>
        <v>32863</v>
      </c>
      <c r="Q36" s="91">
        <f t="shared" si="19"/>
        <v>0</v>
      </c>
      <c r="R36" s="56">
        <f t="shared" ref="R36:R46" si="22">SUM(N36:Q36)</f>
        <v>175892</v>
      </c>
      <c r="S36" s="56">
        <f>I36-I6</f>
        <v>0</v>
      </c>
      <c r="T36" s="56">
        <f t="shared" si="20"/>
        <v>175892</v>
      </c>
    </row>
    <row r="37" spans="2:20" s="51" customFormat="1" ht="11.1" customHeight="1" x14ac:dyDescent="0.2">
      <c r="B37" s="211" t="s">
        <v>205</v>
      </c>
      <c r="C37" s="212"/>
      <c r="D37" s="92">
        <f>D35-D36</f>
        <v>48492</v>
      </c>
      <c r="E37" s="92">
        <f>E35-E36</f>
        <v>38337</v>
      </c>
      <c r="F37" s="92">
        <f>F35-F36</f>
        <v>37705</v>
      </c>
      <c r="G37" s="92">
        <f>G35-G36</f>
        <v>0</v>
      </c>
      <c r="H37" s="53">
        <f t="shared" si="21"/>
        <v>124534</v>
      </c>
      <c r="I37" s="53">
        <f>I35-I36</f>
        <v>0</v>
      </c>
      <c r="J37" s="53">
        <f t="shared" si="18"/>
        <v>124534</v>
      </c>
      <c r="L37" s="211" t="s">
        <v>205</v>
      </c>
      <c r="M37" s="212"/>
      <c r="N37" s="92">
        <f>N35-N36</f>
        <v>25928</v>
      </c>
      <c r="O37" s="92">
        <f>O35-O36</f>
        <v>17921</v>
      </c>
      <c r="P37" s="92">
        <f>P35-P36</f>
        <v>17667</v>
      </c>
      <c r="Q37" s="92">
        <f>Q35-Q36</f>
        <v>0</v>
      </c>
      <c r="R37" s="53">
        <f t="shared" si="22"/>
        <v>61516</v>
      </c>
      <c r="S37" s="53">
        <f>S35-S36</f>
        <v>0</v>
      </c>
      <c r="T37" s="53">
        <f t="shared" si="20"/>
        <v>61516</v>
      </c>
    </row>
    <row r="38" spans="2:20" s="51" customFormat="1" ht="11.1" customHeight="1" x14ac:dyDescent="0.2">
      <c r="B38" s="213" t="s">
        <v>4</v>
      </c>
      <c r="C38" s="214"/>
      <c r="D38" s="91">
        <v>7134</v>
      </c>
      <c r="E38" s="91">
        <v>3280</v>
      </c>
      <c r="F38" s="91">
        <v>6254</v>
      </c>
      <c r="G38" s="91">
        <v>255</v>
      </c>
      <c r="H38" s="56">
        <f t="shared" si="21"/>
        <v>16923</v>
      </c>
      <c r="I38" s="56"/>
      <c r="J38" s="56">
        <f t="shared" si="18"/>
        <v>16923</v>
      </c>
      <c r="L38" s="213" t="s">
        <v>4</v>
      </c>
      <c r="M38" s="214"/>
      <c r="N38" s="91">
        <f t="shared" ref="N38:Q39" si="23">D38-D8</f>
        <v>3439</v>
      </c>
      <c r="O38" s="91">
        <f t="shared" si="23"/>
        <v>1666</v>
      </c>
      <c r="P38" s="91">
        <f t="shared" si="23"/>
        <v>2692</v>
      </c>
      <c r="Q38" s="91">
        <f t="shared" si="23"/>
        <v>83</v>
      </c>
      <c r="R38" s="56">
        <f t="shared" si="22"/>
        <v>7880</v>
      </c>
      <c r="S38" s="56">
        <f>I38-I8</f>
        <v>0</v>
      </c>
      <c r="T38" s="56">
        <f t="shared" si="20"/>
        <v>7880</v>
      </c>
    </row>
    <row r="39" spans="2:20" s="51" customFormat="1" ht="11.1" customHeight="1" x14ac:dyDescent="0.2">
      <c r="B39" s="213" t="s">
        <v>5</v>
      </c>
      <c r="C39" s="214"/>
      <c r="D39" s="91">
        <v>27631</v>
      </c>
      <c r="E39" s="91">
        <v>13986</v>
      </c>
      <c r="F39" s="91">
        <v>19698</v>
      </c>
      <c r="G39" s="91">
        <v>1912</v>
      </c>
      <c r="H39" s="56">
        <f t="shared" si="21"/>
        <v>63227</v>
      </c>
      <c r="I39" s="56"/>
      <c r="J39" s="56">
        <f t="shared" si="18"/>
        <v>63227</v>
      </c>
      <c r="L39" s="213" t="s">
        <v>5</v>
      </c>
      <c r="M39" s="214"/>
      <c r="N39" s="91">
        <f t="shared" si="23"/>
        <v>13895</v>
      </c>
      <c r="O39" s="91">
        <f t="shared" si="23"/>
        <v>6470</v>
      </c>
      <c r="P39" s="91">
        <f t="shared" si="23"/>
        <v>9603</v>
      </c>
      <c r="Q39" s="91">
        <f t="shared" si="23"/>
        <v>858</v>
      </c>
      <c r="R39" s="56">
        <f t="shared" si="22"/>
        <v>30826</v>
      </c>
      <c r="S39" s="56">
        <f>I39-I9</f>
        <v>0</v>
      </c>
      <c r="T39" s="56">
        <f t="shared" si="20"/>
        <v>30826</v>
      </c>
    </row>
    <row r="40" spans="2:20" s="51" customFormat="1" ht="11.1" customHeight="1" x14ac:dyDescent="0.2">
      <c r="B40" s="211" t="s">
        <v>206</v>
      </c>
      <c r="C40" s="212"/>
      <c r="D40" s="92">
        <f t="shared" ref="D40:G40" si="24">D37-D38-D39</f>
        <v>13727</v>
      </c>
      <c r="E40" s="92">
        <f t="shared" si="24"/>
        <v>21071</v>
      </c>
      <c r="F40" s="92">
        <f t="shared" si="24"/>
        <v>11753</v>
      </c>
      <c r="G40" s="92">
        <f t="shared" si="24"/>
        <v>-2167</v>
      </c>
      <c r="H40" s="53">
        <f t="shared" si="21"/>
        <v>44384</v>
      </c>
      <c r="I40" s="53">
        <f>I37-I38-I39</f>
        <v>0</v>
      </c>
      <c r="J40" s="53">
        <f t="shared" si="18"/>
        <v>44384</v>
      </c>
      <c r="L40" s="211" t="s">
        <v>206</v>
      </c>
      <c r="M40" s="212"/>
      <c r="N40" s="92">
        <f>N37-N38-N39</f>
        <v>8594</v>
      </c>
      <c r="O40" s="92">
        <f>O37-O38-O39</f>
        <v>9785</v>
      </c>
      <c r="P40" s="92">
        <f>P37-P38-P39</f>
        <v>5372</v>
      </c>
      <c r="Q40" s="92">
        <f>Q37-Q38-Q39</f>
        <v>-941</v>
      </c>
      <c r="R40" s="53">
        <f t="shared" si="22"/>
        <v>22810</v>
      </c>
      <c r="S40" s="53">
        <f>S37-S38-S39</f>
        <v>0</v>
      </c>
      <c r="T40" s="53">
        <f t="shared" si="20"/>
        <v>22810</v>
      </c>
    </row>
    <row r="41" spans="2:20" s="51" customFormat="1" ht="11.1" customHeight="1" x14ac:dyDescent="0.2">
      <c r="B41" s="213" t="s">
        <v>207</v>
      </c>
      <c r="C41" s="214"/>
      <c r="D41" s="91">
        <v>-1239</v>
      </c>
      <c r="E41" s="91">
        <v>-611</v>
      </c>
      <c r="F41" s="91">
        <v>-2524</v>
      </c>
      <c r="G41" s="91">
        <v>0</v>
      </c>
      <c r="H41" s="56">
        <f t="shared" si="21"/>
        <v>-4374</v>
      </c>
      <c r="I41" s="56">
        <v>0</v>
      </c>
      <c r="J41" s="56">
        <f t="shared" si="18"/>
        <v>-4374</v>
      </c>
      <c r="L41" s="213" t="s">
        <v>207</v>
      </c>
      <c r="M41" s="214"/>
      <c r="N41" s="91">
        <f t="shared" ref="N41:P43" si="25">D41-D11</f>
        <v>-1408</v>
      </c>
      <c r="O41" s="91">
        <f t="shared" si="25"/>
        <v>-478</v>
      </c>
      <c r="P41" s="91">
        <f t="shared" si="25"/>
        <v>-1304</v>
      </c>
      <c r="Q41" s="91">
        <v>0</v>
      </c>
      <c r="R41" s="56">
        <f t="shared" si="22"/>
        <v>-3190</v>
      </c>
      <c r="S41" s="56">
        <f>I41-I11</f>
        <v>0</v>
      </c>
      <c r="T41" s="56">
        <f t="shared" si="20"/>
        <v>-3190</v>
      </c>
    </row>
    <row r="42" spans="2:20" s="51" customFormat="1" ht="11.1" customHeight="1" x14ac:dyDescent="0.2">
      <c r="B42" s="215" t="s">
        <v>208</v>
      </c>
      <c r="C42" s="228"/>
      <c r="D42" s="91">
        <v>0</v>
      </c>
      <c r="E42" s="91">
        <v>0</v>
      </c>
      <c r="F42" s="91">
        <v>400</v>
      </c>
      <c r="G42" s="91">
        <v>0</v>
      </c>
      <c r="H42" s="56">
        <f t="shared" si="21"/>
        <v>400</v>
      </c>
      <c r="I42" s="56"/>
      <c r="J42" s="56">
        <f t="shared" si="18"/>
        <v>400</v>
      </c>
      <c r="L42" s="215" t="s">
        <v>208</v>
      </c>
      <c r="M42" s="228"/>
      <c r="N42" s="91">
        <f t="shared" si="25"/>
        <v>0</v>
      </c>
      <c r="O42" s="91">
        <f t="shared" si="25"/>
        <v>0</v>
      </c>
      <c r="P42" s="91">
        <f t="shared" si="25"/>
        <v>406</v>
      </c>
      <c r="Q42" s="91">
        <v>0</v>
      </c>
      <c r="R42" s="56">
        <f t="shared" si="22"/>
        <v>406</v>
      </c>
      <c r="S42" s="56">
        <f>I42-I12</f>
        <v>0</v>
      </c>
      <c r="T42" s="56">
        <f t="shared" si="20"/>
        <v>406</v>
      </c>
    </row>
    <row r="43" spans="2:20" s="51" customFormat="1" ht="11.1" customHeight="1" x14ac:dyDescent="0.2">
      <c r="B43" s="215" t="s">
        <v>27</v>
      </c>
      <c r="C43" s="228"/>
      <c r="D43" s="91"/>
      <c r="E43" s="91"/>
      <c r="F43" s="91"/>
      <c r="G43" s="91"/>
      <c r="H43" s="56">
        <f t="shared" si="21"/>
        <v>0</v>
      </c>
      <c r="I43" s="56">
        <v>0</v>
      </c>
      <c r="J43" s="56">
        <f t="shared" si="18"/>
        <v>0</v>
      </c>
      <c r="L43" s="215" t="s">
        <v>27</v>
      </c>
      <c r="M43" s="228"/>
      <c r="N43" s="91">
        <f t="shared" si="25"/>
        <v>0</v>
      </c>
      <c r="O43" s="91">
        <f t="shared" si="25"/>
        <v>0</v>
      </c>
      <c r="P43" s="91">
        <f t="shared" si="25"/>
        <v>0</v>
      </c>
      <c r="Q43" s="91">
        <v>0</v>
      </c>
      <c r="R43" s="56">
        <f t="shared" si="22"/>
        <v>0</v>
      </c>
      <c r="S43" s="56">
        <f>I43-I13</f>
        <v>0</v>
      </c>
      <c r="T43" s="56">
        <f t="shared" si="20"/>
        <v>0</v>
      </c>
    </row>
    <row r="44" spans="2:20" s="51" customFormat="1" ht="11.1" customHeight="1" x14ac:dyDescent="0.2">
      <c r="B44" s="211" t="s">
        <v>209</v>
      </c>
      <c r="C44" s="212"/>
      <c r="D44" s="92">
        <f t="shared" ref="D44:G44" si="26">D40+D41+D43+D42</f>
        <v>12488</v>
      </c>
      <c r="E44" s="92">
        <f t="shared" si="26"/>
        <v>20460</v>
      </c>
      <c r="F44" s="92">
        <f t="shared" si="26"/>
        <v>9629</v>
      </c>
      <c r="G44" s="92">
        <f t="shared" si="26"/>
        <v>-2167</v>
      </c>
      <c r="H44" s="53">
        <f t="shared" si="21"/>
        <v>40410</v>
      </c>
      <c r="I44" s="53">
        <f>I40+I41+I43</f>
        <v>0</v>
      </c>
      <c r="J44" s="53">
        <f t="shared" si="18"/>
        <v>40410</v>
      </c>
      <c r="L44" s="211" t="s">
        <v>209</v>
      </c>
      <c r="M44" s="212"/>
      <c r="N44" s="92">
        <f t="shared" ref="N44:Q44" si="27">N40+N41+N42+N43</f>
        <v>7186</v>
      </c>
      <c r="O44" s="92">
        <f t="shared" si="27"/>
        <v>9307</v>
      </c>
      <c r="P44" s="92">
        <f t="shared" si="27"/>
        <v>4474</v>
      </c>
      <c r="Q44" s="92">
        <f t="shared" si="27"/>
        <v>-941</v>
      </c>
      <c r="R44" s="53">
        <f t="shared" si="22"/>
        <v>20026</v>
      </c>
      <c r="S44" s="53">
        <f>S40+S41+S43</f>
        <v>0</v>
      </c>
      <c r="T44" s="53">
        <f t="shared" si="20"/>
        <v>20026</v>
      </c>
    </row>
    <row r="45" spans="2:20" s="51" customFormat="1" ht="11.1" customHeight="1" x14ac:dyDescent="0.2">
      <c r="B45" s="82" t="s">
        <v>22</v>
      </c>
      <c r="C45" s="83"/>
      <c r="D45" s="92">
        <v>13371</v>
      </c>
      <c r="E45" s="92">
        <v>7668</v>
      </c>
      <c r="F45" s="92">
        <v>4731</v>
      </c>
      <c r="G45" s="92">
        <v>0</v>
      </c>
      <c r="H45" s="53">
        <f t="shared" si="21"/>
        <v>25770</v>
      </c>
      <c r="I45" s="53">
        <v>0</v>
      </c>
      <c r="J45" s="53">
        <f t="shared" si="18"/>
        <v>25770</v>
      </c>
      <c r="L45" s="82" t="s">
        <v>22</v>
      </c>
      <c r="M45" s="83"/>
      <c r="N45" s="92">
        <f>D45-D15</f>
        <v>6902</v>
      </c>
      <c r="O45" s="92">
        <f>E45-E15</f>
        <v>3917</v>
      </c>
      <c r="P45" s="92">
        <f>F45-F15</f>
        <v>2162</v>
      </c>
      <c r="Q45" s="92">
        <f>G45-G15</f>
        <v>0</v>
      </c>
      <c r="R45" s="53">
        <f t="shared" si="22"/>
        <v>12981</v>
      </c>
      <c r="S45" s="53">
        <f>I45-I15</f>
        <v>0</v>
      </c>
      <c r="T45" s="53">
        <f t="shared" si="20"/>
        <v>12981</v>
      </c>
    </row>
    <row r="46" spans="2:20" s="51" customFormat="1" ht="11.1" customHeight="1" x14ac:dyDescent="0.2">
      <c r="B46" s="211" t="s">
        <v>23</v>
      </c>
      <c r="C46" s="212"/>
      <c r="D46" s="92">
        <f t="shared" ref="D46:G46" si="28">D44+D45</f>
        <v>25859</v>
      </c>
      <c r="E46" s="92">
        <f t="shared" si="28"/>
        <v>28128</v>
      </c>
      <c r="F46" s="92">
        <f t="shared" si="28"/>
        <v>14360</v>
      </c>
      <c r="G46" s="92">
        <f t="shared" si="28"/>
        <v>-2167</v>
      </c>
      <c r="H46" s="53">
        <f t="shared" si="21"/>
        <v>66180</v>
      </c>
      <c r="I46" s="53">
        <f>I44+I45</f>
        <v>0</v>
      </c>
      <c r="J46" s="53">
        <f t="shared" si="18"/>
        <v>66180</v>
      </c>
      <c r="L46" s="211" t="s">
        <v>23</v>
      </c>
      <c r="M46" s="212"/>
      <c r="N46" s="92">
        <f>N44+N45</f>
        <v>14088</v>
      </c>
      <c r="O46" s="92">
        <f t="shared" ref="O46:Q46" si="29">O44+O45</f>
        <v>13224</v>
      </c>
      <c r="P46" s="92">
        <f t="shared" si="29"/>
        <v>6636</v>
      </c>
      <c r="Q46" s="92">
        <f t="shared" si="29"/>
        <v>-941</v>
      </c>
      <c r="R46" s="53">
        <f t="shared" si="22"/>
        <v>33007</v>
      </c>
      <c r="S46" s="53">
        <f>S44+S45</f>
        <v>0</v>
      </c>
      <c r="T46" s="53">
        <f t="shared" si="20"/>
        <v>33007</v>
      </c>
    </row>
    <row r="47" spans="2:20" s="51" customFormat="1" ht="11.1" customHeight="1" x14ac:dyDescent="0.2">
      <c r="B47" s="226" t="s">
        <v>211</v>
      </c>
      <c r="C47" s="227"/>
      <c r="D47" s="227"/>
      <c r="E47" s="227"/>
      <c r="F47" s="227"/>
      <c r="G47" s="227"/>
      <c r="H47" s="78"/>
      <c r="I47" s="78"/>
      <c r="J47" s="78"/>
      <c r="L47" s="226" t="s">
        <v>212</v>
      </c>
      <c r="M47" s="227"/>
      <c r="N47" s="227"/>
      <c r="O47" s="227"/>
      <c r="P47" s="227"/>
      <c r="Q47" s="227"/>
      <c r="R47" s="78"/>
      <c r="S47" s="78"/>
      <c r="T47" s="78"/>
    </row>
    <row r="48" spans="2:20" s="51" customFormat="1" ht="11.1" customHeight="1" x14ac:dyDescent="0.2">
      <c r="B48" s="229" t="s">
        <v>204</v>
      </c>
      <c r="C48" s="230"/>
      <c r="D48" s="91">
        <v>185111</v>
      </c>
      <c r="E48" s="91">
        <v>111219</v>
      </c>
      <c r="F48" s="91">
        <v>126931</v>
      </c>
      <c r="G48" s="91">
        <v>0</v>
      </c>
      <c r="H48" s="56">
        <f t="shared" ref="H48:H59" si="30">SUM(D48:G48)</f>
        <v>423261</v>
      </c>
      <c r="I48" s="56">
        <v>0</v>
      </c>
      <c r="J48" s="56">
        <f t="shared" ref="J48:J59" si="31">H48+I48</f>
        <v>423261</v>
      </c>
      <c r="L48" s="229" t="s">
        <v>204</v>
      </c>
      <c r="M48" s="230"/>
      <c r="N48" s="91">
        <f t="shared" ref="N48:Q49" si="32">D48-D18</f>
        <v>90028</v>
      </c>
      <c r="O48" s="91">
        <f t="shared" si="32"/>
        <v>54517</v>
      </c>
      <c r="P48" s="91">
        <f t="shared" si="32"/>
        <v>66237</v>
      </c>
      <c r="Q48" s="91">
        <f t="shared" si="32"/>
        <v>0</v>
      </c>
      <c r="R48" s="56">
        <f>SUM(N48:Q48)</f>
        <v>210782</v>
      </c>
      <c r="S48" s="56">
        <f>I48-I18</f>
        <v>-424958</v>
      </c>
      <c r="T48" s="56">
        <f t="shared" ref="T48:T59" si="33">R48+S48</f>
        <v>-214176</v>
      </c>
    </row>
    <row r="49" spans="2:20" s="51" customFormat="1" ht="11.1" customHeight="1" x14ac:dyDescent="0.2">
      <c r="B49" s="229" t="s">
        <v>33</v>
      </c>
      <c r="C49" s="230"/>
      <c r="D49" s="91">
        <f>133948+235</f>
        <v>134183</v>
      </c>
      <c r="E49" s="91">
        <v>85218</v>
      </c>
      <c r="F49" s="91">
        <v>77804</v>
      </c>
      <c r="G49" s="91">
        <v>0</v>
      </c>
      <c r="H49" s="56">
        <f t="shared" si="30"/>
        <v>297205</v>
      </c>
      <c r="I49" s="56">
        <v>0</v>
      </c>
      <c r="J49" s="56">
        <f t="shared" si="31"/>
        <v>297205</v>
      </c>
      <c r="L49" s="229" t="s">
        <v>33</v>
      </c>
      <c r="M49" s="230"/>
      <c r="N49" s="91">
        <f t="shared" si="32"/>
        <v>65066</v>
      </c>
      <c r="O49" s="91">
        <f t="shared" si="32"/>
        <v>42715</v>
      </c>
      <c r="P49" s="91">
        <f t="shared" si="32"/>
        <v>40316</v>
      </c>
      <c r="Q49" s="91">
        <f t="shared" si="32"/>
        <v>0</v>
      </c>
      <c r="R49" s="56">
        <f t="shared" ref="R49:R59" si="34">SUM(N49:Q49)</f>
        <v>148097</v>
      </c>
      <c r="S49" s="56">
        <f>I49-I19</f>
        <v>-298216</v>
      </c>
      <c r="T49" s="56">
        <f t="shared" si="33"/>
        <v>-150119</v>
      </c>
    </row>
    <row r="50" spans="2:20" s="51" customFormat="1" ht="11.1" customHeight="1" x14ac:dyDescent="0.2">
      <c r="B50" s="211" t="s">
        <v>205</v>
      </c>
      <c r="C50" s="212"/>
      <c r="D50" s="92">
        <f t="shared" ref="D50:G50" si="35">D48-D49</f>
        <v>50928</v>
      </c>
      <c r="E50" s="92">
        <f t="shared" si="35"/>
        <v>26001</v>
      </c>
      <c r="F50" s="92">
        <f t="shared" si="35"/>
        <v>49127</v>
      </c>
      <c r="G50" s="92">
        <f t="shared" si="35"/>
        <v>0</v>
      </c>
      <c r="H50" s="53">
        <f t="shared" si="30"/>
        <v>126056</v>
      </c>
      <c r="I50" s="53">
        <f>I48-I49</f>
        <v>0</v>
      </c>
      <c r="J50" s="53">
        <f t="shared" si="31"/>
        <v>126056</v>
      </c>
      <c r="L50" s="211" t="s">
        <v>205</v>
      </c>
      <c r="M50" s="212"/>
      <c r="N50" s="92">
        <f>N48-N49</f>
        <v>24962</v>
      </c>
      <c r="O50" s="92">
        <f>O48-O49</f>
        <v>11802</v>
      </c>
      <c r="P50" s="92">
        <f>P48-P49</f>
        <v>25921</v>
      </c>
      <c r="Q50" s="92">
        <f>Q48-Q49</f>
        <v>0</v>
      </c>
      <c r="R50" s="53">
        <f t="shared" si="34"/>
        <v>62685</v>
      </c>
      <c r="S50" s="53">
        <f>S48-S49</f>
        <v>-126742</v>
      </c>
      <c r="T50" s="53">
        <f t="shared" si="33"/>
        <v>-64057</v>
      </c>
    </row>
    <row r="51" spans="2:20" s="51" customFormat="1" ht="11.1" customHeight="1" x14ac:dyDescent="0.2">
      <c r="B51" s="213" t="s">
        <v>4</v>
      </c>
      <c r="C51" s="214"/>
      <c r="D51" s="91">
        <v>8298.7894439545507</v>
      </c>
      <c r="E51" s="91">
        <v>2836.77038396545</v>
      </c>
      <c r="F51" s="91">
        <v>8032.6426200000024</v>
      </c>
      <c r="G51" s="91">
        <v>191.33</v>
      </c>
      <c r="H51" s="56">
        <f t="shared" si="30"/>
        <v>19359.532447920006</v>
      </c>
      <c r="I51" s="56">
        <v>0</v>
      </c>
      <c r="J51" s="56">
        <f t="shared" si="31"/>
        <v>19359.532447920006</v>
      </c>
      <c r="L51" s="213" t="s">
        <v>4</v>
      </c>
      <c r="M51" s="214"/>
      <c r="N51" s="91">
        <f t="shared" ref="N51:Q52" si="36">D51-D21</f>
        <v>4760.7894439545507</v>
      </c>
      <c r="O51" s="91">
        <f t="shared" si="36"/>
        <v>1571.77038396545</v>
      </c>
      <c r="P51" s="91">
        <f t="shared" si="36"/>
        <v>4108.6426200000024</v>
      </c>
      <c r="Q51" s="91">
        <f t="shared" si="36"/>
        <v>111.02000000000001</v>
      </c>
      <c r="R51" s="56">
        <f t="shared" si="34"/>
        <v>10552.222447920003</v>
      </c>
      <c r="S51" s="56">
        <f>I51-I21</f>
        <v>-17614.62</v>
      </c>
      <c r="T51" s="56">
        <f t="shared" si="33"/>
        <v>-7062.3975520799959</v>
      </c>
    </row>
    <row r="52" spans="2:20" s="51" customFormat="1" ht="11.1" customHeight="1" x14ac:dyDescent="0.2">
      <c r="B52" s="213" t="s">
        <v>5</v>
      </c>
      <c r="C52" s="214"/>
      <c r="D52" s="91">
        <v>29781</v>
      </c>
      <c r="E52" s="91">
        <v>12277</v>
      </c>
      <c r="F52" s="91">
        <v>20253.023835103842</v>
      </c>
      <c r="G52" s="91">
        <v>1543.15</v>
      </c>
      <c r="H52" s="56">
        <f t="shared" si="30"/>
        <v>63854.173835103844</v>
      </c>
      <c r="I52" s="56">
        <v>0</v>
      </c>
      <c r="J52" s="56">
        <f t="shared" si="31"/>
        <v>63854.173835103844</v>
      </c>
      <c r="L52" s="213" t="s">
        <v>5</v>
      </c>
      <c r="M52" s="214"/>
      <c r="N52" s="91">
        <f t="shared" si="36"/>
        <v>14777</v>
      </c>
      <c r="O52" s="91">
        <f t="shared" si="36"/>
        <v>5810</v>
      </c>
      <c r="P52" s="91">
        <f t="shared" si="36"/>
        <v>10081.023835103842</v>
      </c>
      <c r="Q52" s="91">
        <f t="shared" si="36"/>
        <v>963.15000000000009</v>
      </c>
      <c r="R52" s="56">
        <f t="shared" si="34"/>
        <v>31631.173835103844</v>
      </c>
      <c r="S52" s="56">
        <f>I52-I22</f>
        <v>-64446</v>
      </c>
      <c r="T52" s="56">
        <f t="shared" si="33"/>
        <v>-32814.826164896156</v>
      </c>
    </row>
    <row r="53" spans="2:20" s="51" customFormat="1" ht="11.1" customHeight="1" x14ac:dyDescent="0.2">
      <c r="B53" s="211" t="s">
        <v>206</v>
      </c>
      <c r="C53" s="212"/>
      <c r="D53" s="92">
        <f t="shared" ref="D53:G53" si="37">D50-D51-D52</f>
        <v>12848.210556045451</v>
      </c>
      <c r="E53" s="92">
        <f t="shared" si="37"/>
        <v>10887.22961603455</v>
      </c>
      <c r="F53" s="92">
        <f t="shared" si="37"/>
        <v>20841.333544896159</v>
      </c>
      <c r="G53" s="92">
        <f t="shared" si="37"/>
        <v>-1734.48</v>
      </c>
      <c r="H53" s="53">
        <f t="shared" si="30"/>
        <v>42842.293716976157</v>
      </c>
      <c r="I53" s="53">
        <f>I50-I51-I52</f>
        <v>0</v>
      </c>
      <c r="J53" s="53">
        <f t="shared" si="31"/>
        <v>42842.293716976157</v>
      </c>
      <c r="L53" s="211" t="s">
        <v>206</v>
      </c>
      <c r="M53" s="212"/>
      <c r="N53" s="92">
        <f>N50-N51-N52</f>
        <v>5424.2105560454511</v>
      </c>
      <c r="O53" s="92">
        <f>O50-O51-O52</f>
        <v>4420.2296160345504</v>
      </c>
      <c r="P53" s="92">
        <f>P50-P51-P52</f>
        <v>11731.333544896155</v>
      </c>
      <c r="Q53" s="92">
        <f>Q50-Q51-Q52</f>
        <v>-1074.17</v>
      </c>
      <c r="R53" s="53">
        <f t="shared" si="34"/>
        <v>20501.603716976155</v>
      </c>
      <c r="S53" s="53">
        <f>S50-S51-S52</f>
        <v>-44681.380000000005</v>
      </c>
      <c r="T53" s="53">
        <f t="shared" si="33"/>
        <v>-24179.77628302385</v>
      </c>
    </row>
    <row r="54" spans="2:20" s="51" customFormat="1" ht="11.1" customHeight="1" x14ac:dyDescent="0.2">
      <c r="B54" s="213" t="s">
        <v>207</v>
      </c>
      <c r="C54" s="214"/>
      <c r="D54" s="91">
        <f>-659+235</f>
        <v>-424</v>
      </c>
      <c r="E54" s="91">
        <v>-36</v>
      </c>
      <c r="F54" s="91">
        <v>-1387</v>
      </c>
      <c r="G54" s="91">
        <v>0</v>
      </c>
      <c r="H54" s="56">
        <f t="shared" si="30"/>
        <v>-1847</v>
      </c>
      <c r="I54" s="56">
        <v>0</v>
      </c>
      <c r="J54" s="56">
        <f t="shared" si="31"/>
        <v>-1847</v>
      </c>
      <c r="L54" s="213" t="s">
        <v>207</v>
      </c>
      <c r="M54" s="214"/>
      <c r="N54" s="91">
        <f t="shared" ref="N54:Q56" si="38">D54-D24</f>
        <v>-172</v>
      </c>
      <c r="O54" s="91">
        <f t="shared" si="38"/>
        <v>40</v>
      </c>
      <c r="P54" s="91">
        <f t="shared" si="38"/>
        <v>-758</v>
      </c>
      <c r="Q54" s="91">
        <f t="shared" si="38"/>
        <v>0</v>
      </c>
      <c r="R54" s="56">
        <f t="shared" si="34"/>
        <v>-890</v>
      </c>
      <c r="S54" s="56">
        <f>I54-I24</f>
        <v>1914</v>
      </c>
      <c r="T54" s="56">
        <f t="shared" si="33"/>
        <v>1024</v>
      </c>
    </row>
    <row r="55" spans="2:20" s="51" customFormat="1" ht="11.1" customHeight="1" x14ac:dyDescent="0.2">
      <c r="B55" s="215" t="s">
        <v>208</v>
      </c>
      <c r="C55" s="228"/>
      <c r="D55" s="91">
        <v>0</v>
      </c>
      <c r="E55" s="91">
        <v>0</v>
      </c>
      <c r="F55" s="91">
        <v>563</v>
      </c>
      <c r="G55" s="91">
        <v>0</v>
      </c>
      <c r="H55" s="56">
        <f t="shared" si="30"/>
        <v>563</v>
      </c>
      <c r="I55" s="56">
        <v>0</v>
      </c>
      <c r="J55" s="56">
        <f t="shared" si="31"/>
        <v>563</v>
      </c>
      <c r="L55" s="215" t="s">
        <v>208</v>
      </c>
      <c r="M55" s="228"/>
      <c r="N55" s="91">
        <f t="shared" si="38"/>
        <v>0</v>
      </c>
      <c r="O55" s="91">
        <f t="shared" si="38"/>
        <v>0</v>
      </c>
      <c r="P55" s="91">
        <f t="shared" si="38"/>
        <v>328</v>
      </c>
      <c r="Q55" s="91">
        <f t="shared" si="38"/>
        <v>0</v>
      </c>
      <c r="R55" s="56">
        <f t="shared" si="34"/>
        <v>328</v>
      </c>
      <c r="S55" s="56">
        <f>I55-I25</f>
        <v>-470</v>
      </c>
      <c r="T55" s="56">
        <f t="shared" si="33"/>
        <v>-142</v>
      </c>
    </row>
    <row r="56" spans="2:20" s="51" customFormat="1" ht="11.1" customHeight="1" x14ac:dyDescent="0.2">
      <c r="B56" s="215" t="s">
        <v>27</v>
      </c>
      <c r="C56" s="228"/>
      <c r="D56" s="91"/>
      <c r="E56" s="91"/>
      <c r="F56" s="91"/>
      <c r="G56" s="91"/>
      <c r="H56" s="56">
        <f t="shared" si="30"/>
        <v>0</v>
      </c>
      <c r="I56" s="56">
        <v>0</v>
      </c>
      <c r="J56" s="56">
        <f t="shared" si="31"/>
        <v>0</v>
      </c>
      <c r="L56" s="215" t="s">
        <v>27</v>
      </c>
      <c r="M56" s="228"/>
      <c r="N56" s="91">
        <f t="shared" si="38"/>
        <v>0</v>
      </c>
      <c r="O56" s="91">
        <f t="shared" si="38"/>
        <v>0</v>
      </c>
      <c r="P56" s="91">
        <f t="shared" si="38"/>
        <v>0</v>
      </c>
      <c r="Q56" s="91">
        <f t="shared" si="38"/>
        <v>0</v>
      </c>
      <c r="R56" s="56">
        <f t="shared" si="34"/>
        <v>0</v>
      </c>
      <c r="S56" s="56">
        <f>I56-I26</f>
        <v>0</v>
      </c>
      <c r="T56" s="56">
        <f t="shared" si="33"/>
        <v>0</v>
      </c>
    </row>
    <row r="57" spans="2:20" s="51" customFormat="1" ht="11.1" customHeight="1" x14ac:dyDescent="0.2">
      <c r="B57" s="211" t="s">
        <v>209</v>
      </c>
      <c r="C57" s="212"/>
      <c r="D57" s="92">
        <f>D53+D54+D56+D55</f>
        <v>12424.210556045451</v>
      </c>
      <c r="E57" s="92">
        <f>E53+E54+E56+E55</f>
        <v>10851.22961603455</v>
      </c>
      <c r="F57" s="92">
        <f>F53+F54+F56+F55</f>
        <v>20017.333544896159</v>
      </c>
      <c r="G57" s="92">
        <f>G53+G54+G56+G55</f>
        <v>-1734.48</v>
      </c>
      <c r="H57" s="53">
        <f t="shared" si="30"/>
        <v>41558.293716976157</v>
      </c>
      <c r="I57" s="53">
        <f>I53+I54+I56</f>
        <v>0</v>
      </c>
      <c r="J57" s="53">
        <f t="shared" si="31"/>
        <v>41558.293716976157</v>
      </c>
      <c r="L57" s="211" t="s">
        <v>209</v>
      </c>
      <c r="M57" s="212"/>
      <c r="N57" s="92">
        <f t="shared" ref="N57:Q57" si="39">N53+N54+N55+N56</f>
        <v>5252.2105560454511</v>
      </c>
      <c r="O57" s="92">
        <f t="shared" si="39"/>
        <v>4460.2296160345504</v>
      </c>
      <c r="P57" s="92">
        <f t="shared" si="39"/>
        <v>11301.333544896155</v>
      </c>
      <c r="Q57" s="92">
        <f t="shared" si="39"/>
        <v>-1074.17</v>
      </c>
      <c r="R57" s="53">
        <f t="shared" si="34"/>
        <v>19939.603716976155</v>
      </c>
      <c r="S57" s="53">
        <f>S53+S54+S56</f>
        <v>-42767.380000000005</v>
      </c>
      <c r="T57" s="53">
        <f t="shared" si="33"/>
        <v>-22827.77628302385</v>
      </c>
    </row>
    <row r="58" spans="2:20" s="51" customFormat="1" ht="11.1" customHeight="1" x14ac:dyDescent="0.2">
      <c r="B58" s="82" t="s">
        <v>22</v>
      </c>
      <c r="C58" s="83"/>
      <c r="D58" s="92">
        <v>12267</v>
      </c>
      <c r="E58" s="92">
        <v>7891</v>
      </c>
      <c r="F58" s="92">
        <v>4513</v>
      </c>
      <c r="G58" s="92">
        <v>0</v>
      </c>
      <c r="H58" s="53">
        <f t="shared" si="30"/>
        <v>24671</v>
      </c>
      <c r="I58" s="53">
        <v>0</v>
      </c>
      <c r="J58" s="53">
        <f t="shared" si="31"/>
        <v>24671</v>
      </c>
      <c r="L58" s="82" t="s">
        <v>22</v>
      </c>
      <c r="M58" s="83"/>
      <c r="N58" s="92">
        <f>D58-D28</f>
        <v>6303</v>
      </c>
      <c r="O58" s="92">
        <f>E58-E28</f>
        <v>4522</v>
      </c>
      <c r="P58" s="92">
        <f>F58-F28</f>
        <v>2150</v>
      </c>
      <c r="Q58" s="92">
        <f>G58-G28</f>
        <v>0</v>
      </c>
      <c r="R58" s="53">
        <f t="shared" si="34"/>
        <v>12975</v>
      </c>
      <c r="S58" s="53">
        <f>I58-I28</f>
        <v>-23392</v>
      </c>
      <c r="T58" s="53">
        <f t="shared" si="33"/>
        <v>-10417</v>
      </c>
    </row>
    <row r="59" spans="2:20" s="51" customFormat="1" ht="11.1" customHeight="1" x14ac:dyDescent="0.2">
      <c r="B59" s="211" t="s">
        <v>23</v>
      </c>
      <c r="C59" s="212"/>
      <c r="D59" s="92">
        <f t="shared" ref="D59:G59" si="40">D57+D58</f>
        <v>24691.210556045451</v>
      </c>
      <c r="E59" s="92">
        <f t="shared" si="40"/>
        <v>18742.22961603455</v>
      </c>
      <c r="F59" s="92">
        <f t="shared" si="40"/>
        <v>24530.333544896159</v>
      </c>
      <c r="G59" s="92">
        <f t="shared" si="40"/>
        <v>-1734.48</v>
      </c>
      <c r="H59" s="53">
        <f t="shared" si="30"/>
        <v>66229.293716976172</v>
      </c>
      <c r="I59" s="53">
        <f t="shared" ref="I59" si="41">I57+I58</f>
        <v>0</v>
      </c>
      <c r="J59" s="53">
        <f t="shared" si="31"/>
        <v>66229.293716976172</v>
      </c>
      <c r="L59" s="211" t="s">
        <v>23</v>
      </c>
      <c r="M59" s="212"/>
      <c r="N59" s="92">
        <f>N57+N58</f>
        <v>11555.210556045451</v>
      </c>
      <c r="O59" s="92">
        <f t="shared" ref="O59:Q59" si="42">O57+O58</f>
        <v>8982.2296160345504</v>
      </c>
      <c r="P59" s="92">
        <f t="shared" si="42"/>
        <v>13451.333544896155</v>
      </c>
      <c r="Q59" s="92">
        <f t="shared" si="42"/>
        <v>-1074.17</v>
      </c>
      <c r="R59" s="53">
        <f t="shared" si="34"/>
        <v>32914.603716976155</v>
      </c>
      <c r="S59" s="53">
        <f>S57+S58</f>
        <v>-66159.38</v>
      </c>
      <c r="T59" s="53">
        <f t="shared" si="33"/>
        <v>-33244.77628302385</v>
      </c>
    </row>
    <row r="60" spans="2:20" s="51" customFormat="1" ht="11.1" customHeight="1" x14ac:dyDescent="0.2">
      <c r="C60" s="58"/>
      <c r="M60" s="58"/>
    </row>
    <row r="61" spans="2:20" ht="11.1" customHeight="1" x14ac:dyDescent="0.2">
      <c r="B61" s="52"/>
      <c r="C61" s="77"/>
      <c r="D61" s="52"/>
      <c r="E61" s="52"/>
      <c r="F61" s="52"/>
      <c r="G61" s="52"/>
      <c r="H61" s="52"/>
      <c r="I61" s="52"/>
      <c r="J61" s="93"/>
      <c r="L61" s="52"/>
      <c r="M61" s="77"/>
      <c r="N61" s="52"/>
      <c r="O61" s="52"/>
      <c r="P61" s="52"/>
      <c r="Q61" s="52"/>
      <c r="R61" s="52"/>
      <c r="S61" s="52"/>
      <c r="T61" s="93"/>
    </row>
    <row r="62" spans="2:20" ht="11.1" customHeight="1" x14ac:dyDescent="0.2">
      <c r="B62" s="222" t="s">
        <v>59</v>
      </c>
      <c r="C62" s="231"/>
      <c r="D62" s="219" t="s">
        <v>196</v>
      </c>
      <c r="E62" s="219" t="s">
        <v>197</v>
      </c>
      <c r="F62" s="219" t="s">
        <v>198</v>
      </c>
      <c r="G62" s="219" t="s">
        <v>199</v>
      </c>
      <c r="H62" s="219" t="s">
        <v>200</v>
      </c>
      <c r="I62" s="219" t="s">
        <v>201</v>
      </c>
      <c r="J62" s="219" t="s">
        <v>202</v>
      </c>
      <c r="L62" s="222" t="s">
        <v>59</v>
      </c>
      <c r="M62" s="231"/>
      <c r="N62" s="219" t="s">
        <v>196</v>
      </c>
      <c r="O62" s="219" t="s">
        <v>197</v>
      </c>
      <c r="P62" s="219" t="s">
        <v>198</v>
      </c>
      <c r="Q62" s="219" t="s">
        <v>199</v>
      </c>
      <c r="R62" s="219" t="s">
        <v>200</v>
      </c>
      <c r="S62" s="219" t="s">
        <v>201</v>
      </c>
      <c r="T62" s="219" t="s">
        <v>202</v>
      </c>
    </row>
    <row r="63" spans="2:20" ht="11.1" customHeight="1" x14ac:dyDescent="0.2">
      <c r="B63" s="232"/>
      <c r="C63" s="233"/>
      <c r="D63" s="220"/>
      <c r="E63" s="220"/>
      <c r="F63" s="220"/>
      <c r="G63" s="220"/>
      <c r="H63" s="220"/>
      <c r="I63" s="220"/>
      <c r="J63" s="220"/>
      <c r="L63" s="232"/>
      <c r="M63" s="233"/>
      <c r="N63" s="220"/>
      <c r="O63" s="220"/>
      <c r="P63" s="220"/>
      <c r="Q63" s="220"/>
      <c r="R63" s="220"/>
      <c r="S63" s="220"/>
      <c r="T63" s="220"/>
    </row>
    <row r="64" spans="2:20" ht="11.1" customHeight="1" x14ac:dyDescent="0.2">
      <c r="B64" s="226" t="s">
        <v>226</v>
      </c>
      <c r="C64" s="227"/>
      <c r="D64" s="227"/>
      <c r="E64" s="227"/>
      <c r="F64" s="227"/>
      <c r="G64" s="227"/>
      <c r="H64" s="78"/>
      <c r="I64" s="78"/>
      <c r="J64" s="87"/>
      <c r="L64" s="226" t="s">
        <v>227</v>
      </c>
      <c r="M64" s="227"/>
      <c r="N64" s="227"/>
      <c r="O64" s="227"/>
      <c r="P64" s="227"/>
      <c r="Q64" s="227"/>
      <c r="R64" s="78"/>
      <c r="S64" s="78"/>
      <c r="T64" s="87"/>
    </row>
    <row r="65" spans="2:20" ht="11.1" customHeight="1" x14ac:dyDescent="0.2">
      <c r="B65" s="229" t="s">
        <v>204</v>
      </c>
      <c r="C65" s="230"/>
      <c r="D65" s="94">
        <v>335926</v>
      </c>
      <c r="E65" s="94">
        <v>198390</v>
      </c>
      <c r="F65" s="94">
        <v>171754</v>
      </c>
      <c r="G65" s="94"/>
      <c r="H65" s="94">
        <f t="shared" ref="H65:H76" si="43">SUM(D65:G65)</f>
        <v>706070</v>
      </c>
      <c r="I65" s="94"/>
      <c r="J65" s="94">
        <f>H65+I65</f>
        <v>706070</v>
      </c>
      <c r="L65" s="229" t="s">
        <v>204</v>
      </c>
      <c r="M65" s="230"/>
      <c r="N65" s="56">
        <f t="shared" ref="N65:Q66" si="44">D65-D35</f>
        <v>132344</v>
      </c>
      <c r="O65" s="56">
        <f t="shared" si="44"/>
        <v>50857</v>
      </c>
      <c r="P65" s="56">
        <f t="shared" si="44"/>
        <v>60925</v>
      </c>
      <c r="Q65" s="56">
        <f t="shared" si="44"/>
        <v>0</v>
      </c>
      <c r="R65" s="56">
        <f>SUM(N65:Q65)</f>
        <v>244126</v>
      </c>
      <c r="S65" s="56">
        <f>H65-I35</f>
        <v>706070</v>
      </c>
      <c r="T65" s="56">
        <f t="shared" ref="T65:T76" si="45">R65+S65</f>
        <v>950196</v>
      </c>
    </row>
    <row r="66" spans="2:20" ht="11.1" customHeight="1" x14ac:dyDescent="0.2">
      <c r="B66" s="229" t="s">
        <v>33</v>
      </c>
      <c r="C66" s="230"/>
      <c r="D66" s="94">
        <v>257293</v>
      </c>
      <c r="E66" s="94">
        <v>149767</v>
      </c>
      <c r="F66" s="94">
        <v>115185</v>
      </c>
      <c r="G66" s="94"/>
      <c r="H66" s="94">
        <f t="shared" si="43"/>
        <v>522245</v>
      </c>
      <c r="I66" s="94"/>
      <c r="J66" s="94">
        <f t="shared" ref="J66:J76" si="46">H66+I66</f>
        <v>522245</v>
      </c>
      <c r="L66" s="229" t="s">
        <v>33</v>
      </c>
      <c r="M66" s="230"/>
      <c r="N66" s="56">
        <f t="shared" si="44"/>
        <v>102203</v>
      </c>
      <c r="O66" s="56">
        <f t="shared" si="44"/>
        <v>40571</v>
      </c>
      <c r="P66" s="56">
        <f t="shared" si="44"/>
        <v>42061</v>
      </c>
      <c r="Q66" s="56">
        <f t="shared" si="44"/>
        <v>0</v>
      </c>
      <c r="R66" s="56">
        <f t="shared" ref="R66:R76" si="47">SUM(N66:Q66)</f>
        <v>184835</v>
      </c>
      <c r="S66" s="56">
        <f>H66-I36</f>
        <v>522245</v>
      </c>
      <c r="T66" s="56">
        <f t="shared" si="45"/>
        <v>707080</v>
      </c>
    </row>
    <row r="67" spans="2:20" ht="11.1" customHeight="1" x14ac:dyDescent="0.2">
      <c r="B67" s="211" t="s">
        <v>205</v>
      </c>
      <c r="C67" s="212"/>
      <c r="D67" s="95">
        <f>D65-D66</f>
        <v>78633</v>
      </c>
      <c r="E67" s="95">
        <f>E65-E66</f>
        <v>48623</v>
      </c>
      <c r="F67" s="95">
        <f>F65-F66</f>
        <v>56569</v>
      </c>
      <c r="G67" s="95">
        <f>G65-G66</f>
        <v>0</v>
      </c>
      <c r="H67" s="95">
        <f t="shared" si="43"/>
        <v>183825</v>
      </c>
      <c r="I67" s="95">
        <f>I65-I66</f>
        <v>0</v>
      </c>
      <c r="J67" s="95">
        <f t="shared" si="46"/>
        <v>183825</v>
      </c>
      <c r="L67" s="211" t="s">
        <v>205</v>
      </c>
      <c r="M67" s="212"/>
      <c r="N67" s="53">
        <f>N65-N66</f>
        <v>30141</v>
      </c>
      <c r="O67" s="53">
        <f>O65-O66</f>
        <v>10286</v>
      </c>
      <c r="P67" s="53">
        <f>P65-P66</f>
        <v>18864</v>
      </c>
      <c r="Q67" s="53">
        <f>Q65-Q66</f>
        <v>0</v>
      </c>
      <c r="R67" s="53">
        <f t="shared" si="47"/>
        <v>59291</v>
      </c>
      <c r="S67" s="53">
        <f>S65-S66</f>
        <v>183825</v>
      </c>
      <c r="T67" s="53">
        <f t="shared" si="45"/>
        <v>243116</v>
      </c>
    </row>
    <row r="68" spans="2:20" ht="11.1" customHeight="1" x14ac:dyDescent="0.2">
      <c r="B68" s="213" t="s">
        <v>4</v>
      </c>
      <c r="C68" s="214"/>
      <c r="D68" s="94">
        <v>10333</v>
      </c>
      <c r="E68" s="94">
        <v>4386</v>
      </c>
      <c r="F68" s="94">
        <v>9211</v>
      </c>
      <c r="G68" s="94">
        <v>367</v>
      </c>
      <c r="H68" s="94">
        <f t="shared" si="43"/>
        <v>24297</v>
      </c>
      <c r="I68" s="94"/>
      <c r="J68" s="94">
        <f t="shared" si="46"/>
        <v>24297</v>
      </c>
      <c r="L68" s="213" t="s">
        <v>4</v>
      </c>
      <c r="M68" s="214"/>
      <c r="N68" s="56">
        <f t="shared" ref="N68:Q69" si="48">D68-D38</f>
        <v>3199</v>
      </c>
      <c r="O68" s="56">
        <f t="shared" si="48"/>
        <v>1106</v>
      </c>
      <c r="P68" s="56">
        <f t="shared" si="48"/>
        <v>2957</v>
      </c>
      <c r="Q68" s="56">
        <f t="shared" si="48"/>
        <v>112</v>
      </c>
      <c r="R68" s="56">
        <f t="shared" si="47"/>
        <v>7374</v>
      </c>
      <c r="S68" s="56">
        <f>H68-I38</f>
        <v>24297</v>
      </c>
      <c r="T68" s="56">
        <f t="shared" si="45"/>
        <v>31671</v>
      </c>
    </row>
    <row r="69" spans="2:20" ht="11.1" customHeight="1" x14ac:dyDescent="0.2">
      <c r="B69" s="213" t="s">
        <v>5</v>
      </c>
      <c r="C69" s="214"/>
      <c r="D69" s="94">
        <v>40473</v>
      </c>
      <c r="E69" s="94">
        <v>20283</v>
      </c>
      <c r="F69" s="94">
        <v>30335</v>
      </c>
      <c r="G69" s="94">
        <v>2759</v>
      </c>
      <c r="H69" s="94">
        <f t="shared" si="43"/>
        <v>93850</v>
      </c>
      <c r="I69" s="94"/>
      <c r="J69" s="94">
        <f t="shared" si="46"/>
        <v>93850</v>
      </c>
      <c r="L69" s="213" t="s">
        <v>5</v>
      </c>
      <c r="M69" s="214"/>
      <c r="N69" s="56">
        <f t="shared" si="48"/>
        <v>12842</v>
      </c>
      <c r="O69" s="56">
        <f t="shared" si="48"/>
        <v>6297</v>
      </c>
      <c r="P69" s="56">
        <f t="shared" si="48"/>
        <v>10637</v>
      </c>
      <c r="Q69" s="56">
        <f t="shared" si="48"/>
        <v>847</v>
      </c>
      <c r="R69" s="56">
        <f t="shared" si="47"/>
        <v>30623</v>
      </c>
      <c r="S69" s="56">
        <f>H69-I39</f>
        <v>93850</v>
      </c>
      <c r="T69" s="56">
        <f t="shared" si="45"/>
        <v>124473</v>
      </c>
    </row>
    <row r="70" spans="2:20" ht="11.1" customHeight="1" x14ac:dyDescent="0.2">
      <c r="B70" s="211" t="s">
        <v>206</v>
      </c>
      <c r="C70" s="212"/>
      <c r="D70" s="95">
        <f>D67-D68-D69</f>
        <v>27827</v>
      </c>
      <c r="E70" s="95">
        <f>E67-E68-E69</f>
        <v>23954</v>
      </c>
      <c r="F70" s="95">
        <f>F67-F68-F69</f>
        <v>17023</v>
      </c>
      <c r="G70" s="95">
        <f>G67-G68-G69</f>
        <v>-3126</v>
      </c>
      <c r="H70" s="95">
        <f t="shared" si="43"/>
        <v>65678</v>
      </c>
      <c r="I70" s="95">
        <f>I67-I68-I69</f>
        <v>0</v>
      </c>
      <c r="J70" s="95">
        <f t="shared" si="46"/>
        <v>65678</v>
      </c>
      <c r="L70" s="211" t="s">
        <v>206</v>
      </c>
      <c r="M70" s="212"/>
      <c r="N70" s="53">
        <f>N67-N68-N69</f>
        <v>14100</v>
      </c>
      <c r="O70" s="53">
        <f>O67-O68-O69</f>
        <v>2883</v>
      </c>
      <c r="P70" s="53">
        <f>P67-P68-P69</f>
        <v>5270</v>
      </c>
      <c r="Q70" s="53">
        <f>Q67-Q68-Q69</f>
        <v>-959</v>
      </c>
      <c r="R70" s="53">
        <f t="shared" si="47"/>
        <v>21294</v>
      </c>
      <c r="S70" s="53">
        <f>S67-S68-S69</f>
        <v>65678</v>
      </c>
      <c r="T70" s="53">
        <f t="shared" si="45"/>
        <v>86972</v>
      </c>
    </row>
    <row r="71" spans="2:20" ht="11.1" customHeight="1" x14ac:dyDescent="0.2">
      <c r="B71" s="213" t="s">
        <v>207</v>
      </c>
      <c r="C71" s="214"/>
      <c r="D71" s="94">
        <v>-3810</v>
      </c>
      <c r="E71" s="94">
        <v>-748</v>
      </c>
      <c r="F71" s="94">
        <v>-1805</v>
      </c>
      <c r="G71" s="94">
        <v>0</v>
      </c>
      <c r="H71" s="94">
        <f t="shared" si="43"/>
        <v>-6363</v>
      </c>
      <c r="I71" s="94">
        <v>0</v>
      </c>
      <c r="J71" s="94">
        <f t="shared" si="46"/>
        <v>-6363</v>
      </c>
      <c r="L71" s="213" t="s">
        <v>207</v>
      </c>
      <c r="M71" s="214"/>
      <c r="N71" s="56">
        <f t="shared" ref="N71:Q73" si="49">D71-D41</f>
        <v>-2571</v>
      </c>
      <c r="O71" s="56">
        <f t="shared" si="49"/>
        <v>-137</v>
      </c>
      <c r="P71" s="56">
        <f t="shared" si="49"/>
        <v>719</v>
      </c>
      <c r="Q71" s="56">
        <f t="shared" si="49"/>
        <v>0</v>
      </c>
      <c r="R71" s="56">
        <f t="shared" si="47"/>
        <v>-1989</v>
      </c>
      <c r="S71" s="56">
        <f>H71-I41</f>
        <v>-6363</v>
      </c>
      <c r="T71" s="56">
        <f t="shared" si="45"/>
        <v>-8352</v>
      </c>
    </row>
    <row r="72" spans="2:20" ht="11.1" customHeight="1" x14ac:dyDescent="0.2">
      <c r="B72" s="215" t="s">
        <v>208</v>
      </c>
      <c r="C72" s="228"/>
      <c r="D72" s="94">
        <v>0</v>
      </c>
      <c r="E72" s="94">
        <v>0</v>
      </c>
      <c r="F72" s="94">
        <v>859</v>
      </c>
      <c r="G72" s="94">
        <v>0</v>
      </c>
      <c r="H72" s="94">
        <f t="shared" si="43"/>
        <v>859</v>
      </c>
      <c r="I72" s="94"/>
      <c r="J72" s="94">
        <f t="shared" si="46"/>
        <v>859</v>
      </c>
      <c r="L72" s="215" t="s">
        <v>208</v>
      </c>
      <c r="M72" s="228"/>
      <c r="N72" s="56">
        <f t="shared" si="49"/>
        <v>0</v>
      </c>
      <c r="O72" s="56">
        <f t="shared" si="49"/>
        <v>0</v>
      </c>
      <c r="P72" s="56">
        <f t="shared" si="49"/>
        <v>459</v>
      </c>
      <c r="Q72" s="56">
        <f t="shared" si="49"/>
        <v>0</v>
      </c>
      <c r="R72" s="56">
        <f t="shared" si="47"/>
        <v>459</v>
      </c>
      <c r="S72" s="56">
        <f>H72-I42</f>
        <v>859</v>
      </c>
      <c r="T72" s="56">
        <f t="shared" si="45"/>
        <v>1318</v>
      </c>
    </row>
    <row r="73" spans="2:20" ht="11.1" customHeight="1" x14ac:dyDescent="0.2">
      <c r="B73" s="215" t="s">
        <v>27</v>
      </c>
      <c r="C73" s="228"/>
      <c r="D73" s="94"/>
      <c r="E73" s="94"/>
      <c r="F73" s="94"/>
      <c r="G73" s="94"/>
      <c r="H73" s="94">
        <f t="shared" si="43"/>
        <v>0</v>
      </c>
      <c r="I73" s="94">
        <v>0</v>
      </c>
      <c r="J73" s="94">
        <f t="shared" si="46"/>
        <v>0</v>
      </c>
      <c r="L73" s="215" t="s">
        <v>27</v>
      </c>
      <c r="M73" s="228"/>
      <c r="N73" s="56">
        <f t="shared" si="49"/>
        <v>0</v>
      </c>
      <c r="O73" s="56">
        <f t="shared" si="49"/>
        <v>0</v>
      </c>
      <c r="P73" s="56">
        <f t="shared" si="49"/>
        <v>0</v>
      </c>
      <c r="Q73" s="56">
        <f t="shared" si="49"/>
        <v>0</v>
      </c>
      <c r="R73" s="56">
        <f t="shared" si="47"/>
        <v>0</v>
      </c>
      <c r="S73" s="56">
        <f>H73-I43</f>
        <v>0</v>
      </c>
      <c r="T73" s="56">
        <f t="shared" si="45"/>
        <v>0</v>
      </c>
    </row>
    <row r="74" spans="2:20" ht="11.1" customHeight="1" x14ac:dyDescent="0.2">
      <c r="B74" s="211" t="s">
        <v>209</v>
      </c>
      <c r="C74" s="212"/>
      <c r="D74" s="95">
        <f t="shared" ref="D74:G74" si="50">D70+D71+D72+D73</f>
        <v>24017</v>
      </c>
      <c r="E74" s="95">
        <f t="shared" si="50"/>
        <v>23206</v>
      </c>
      <c r="F74" s="95">
        <f t="shared" si="50"/>
        <v>16077</v>
      </c>
      <c r="G74" s="95">
        <f t="shared" si="50"/>
        <v>-3126</v>
      </c>
      <c r="H74" s="95">
        <f t="shared" si="43"/>
        <v>60174</v>
      </c>
      <c r="I74" s="95">
        <f>I70+I71+I73</f>
        <v>0</v>
      </c>
      <c r="J74" s="95">
        <f>H74+I74</f>
        <v>60174</v>
      </c>
      <c r="L74" s="211" t="s">
        <v>209</v>
      </c>
      <c r="M74" s="212"/>
      <c r="N74" s="53">
        <f t="shared" ref="N74:Q74" si="51">N70+N71+N72+N73</f>
        <v>11529</v>
      </c>
      <c r="O74" s="53">
        <f t="shared" si="51"/>
        <v>2746</v>
      </c>
      <c r="P74" s="53">
        <f t="shared" si="51"/>
        <v>6448</v>
      </c>
      <c r="Q74" s="53">
        <f t="shared" si="51"/>
        <v>-959</v>
      </c>
      <c r="R74" s="53">
        <f t="shared" si="47"/>
        <v>19764</v>
      </c>
      <c r="S74" s="53">
        <f>S70+S71+S73</f>
        <v>59315</v>
      </c>
      <c r="T74" s="53">
        <f t="shared" si="45"/>
        <v>79079</v>
      </c>
    </row>
    <row r="75" spans="2:20" ht="11.1" customHeight="1" x14ac:dyDescent="0.2">
      <c r="B75" s="82" t="s">
        <v>22</v>
      </c>
      <c r="C75" s="83"/>
      <c r="D75" s="95">
        <v>20106</v>
      </c>
      <c r="E75" s="95">
        <v>11777</v>
      </c>
      <c r="F75" s="95">
        <v>7606</v>
      </c>
      <c r="G75" s="95">
        <v>0</v>
      </c>
      <c r="H75" s="95">
        <f t="shared" si="43"/>
        <v>39489</v>
      </c>
      <c r="I75" s="95">
        <v>0</v>
      </c>
      <c r="J75" s="95">
        <f t="shared" si="46"/>
        <v>39489</v>
      </c>
      <c r="L75" s="82" t="s">
        <v>22</v>
      </c>
      <c r="M75" s="83"/>
      <c r="N75" s="53">
        <f>D75-D45</f>
        <v>6735</v>
      </c>
      <c r="O75" s="53">
        <f>E75-E45</f>
        <v>4109</v>
      </c>
      <c r="P75" s="53">
        <f>F75-F45</f>
        <v>2875</v>
      </c>
      <c r="Q75" s="53">
        <f>G75-G45</f>
        <v>0</v>
      </c>
      <c r="R75" s="53">
        <f t="shared" si="47"/>
        <v>13719</v>
      </c>
      <c r="S75" s="53">
        <f>H75-I45</f>
        <v>39489</v>
      </c>
      <c r="T75" s="53">
        <f t="shared" si="45"/>
        <v>53208</v>
      </c>
    </row>
    <row r="76" spans="2:20" ht="11.1" customHeight="1" x14ac:dyDescent="0.2">
      <c r="B76" s="211" t="s">
        <v>23</v>
      </c>
      <c r="C76" s="212"/>
      <c r="D76" s="95">
        <f>D74+D75</f>
        <v>44123</v>
      </c>
      <c r="E76" s="95">
        <f t="shared" ref="E76:G76" si="52">E74+E75</f>
        <v>34983</v>
      </c>
      <c r="F76" s="95">
        <f t="shared" si="52"/>
        <v>23683</v>
      </c>
      <c r="G76" s="95">
        <f t="shared" si="52"/>
        <v>-3126</v>
      </c>
      <c r="H76" s="95">
        <f t="shared" si="43"/>
        <v>99663</v>
      </c>
      <c r="I76" s="95">
        <f>I74+I75</f>
        <v>0</v>
      </c>
      <c r="J76" s="95">
        <f t="shared" si="46"/>
        <v>99663</v>
      </c>
      <c r="L76" s="211" t="s">
        <v>23</v>
      </c>
      <c r="M76" s="212"/>
      <c r="N76" s="53">
        <f>N74+N75</f>
        <v>18264</v>
      </c>
      <c r="O76" s="53">
        <f t="shared" ref="O76:Q76" si="53">O74+O75</f>
        <v>6855</v>
      </c>
      <c r="P76" s="53">
        <f t="shared" si="53"/>
        <v>9323</v>
      </c>
      <c r="Q76" s="53">
        <f t="shared" si="53"/>
        <v>-959</v>
      </c>
      <c r="R76" s="53">
        <f t="shared" si="47"/>
        <v>33483</v>
      </c>
      <c r="S76" s="53">
        <f>S74+S75</f>
        <v>98804</v>
      </c>
      <c r="T76" s="53">
        <f t="shared" si="45"/>
        <v>132287</v>
      </c>
    </row>
    <row r="77" spans="2:20" ht="11.1" customHeight="1" x14ac:dyDescent="0.2">
      <c r="B77" s="226" t="s">
        <v>215</v>
      </c>
      <c r="C77" s="227"/>
      <c r="D77" s="227"/>
      <c r="E77" s="227"/>
      <c r="F77" s="227"/>
      <c r="G77" s="227"/>
      <c r="H77" s="78"/>
      <c r="I77" s="78"/>
      <c r="J77" s="87"/>
      <c r="L77" s="226" t="s">
        <v>216</v>
      </c>
      <c r="M77" s="227"/>
      <c r="N77" s="227"/>
      <c r="O77" s="227"/>
      <c r="P77" s="227"/>
      <c r="Q77" s="227"/>
      <c r="R77" s="78"/>
      <c r="S77" s="78"/>
      <c r="T77" s="87"/>
    </row>
    <row r="78" spans="2:20" ht="11.1" customHeight="1" x14ac:dyDescent="0.2">
      <c r="B78" s="229" t="s">
        <v>204</v>
      </c>
      <c r="C78" s="230"/>
      <c r="D78" s="94">
        <v>279614</v>
      </c>
      <c r="E78" s="94">
        <v>174546</v>
      </c>
      <c r="F78" s="94">
        <v>189596</v>
      </c>
      <c r="G78" s="94"/>
      <c r="H78" s="94">
        <f t="shared" ref="H78:H89" si="54">SUM(D78:G78)</f>
        <v>643756</v>
      </c>
      <c r="I78" s="94">
        <v>0</v>
      </c>
      <c r="J78" s="94">
        <f>H78+I78</f>
        <v>643756</v>
      </c>
      <c r="L78" s="229" t="s">
        <v>204</v>
      </c>
      <c r="M78" s="230"/>
      <c r="N78" s="56">
        <f t="shared" ref="N78:Q79" si="55">D78-D48</f>
        <v>94503</v>
      </c>
      <c r="O78" s="56">
        <f t="shared" si="55"/>
        <v>63327</v>
      </c>
      <c r="P78" s="56">
        <f t="shared" si="55"/>
        <v>62665</v>
      </c>
      <c r="Q78" s="56">
        <f t="shared" si="55"/>
        <v>0</v>
      </c>
      <c r="R78" s="56">
        <f>SUM(N78:Q78)</f>
        <v>220495</v>
      </c>
      <c r="S78" s="56">
        <f>H78-I48</f>
        <v>643756</v>
      </c>
      <c r="T78" s="56">
        <f t="shared" ref="T78:T89" si="56">R78+S78</f>
        <v>864251</v>
      </c>
    </row>
    <row r="79" spans="2:20" ht="11.1" customHeight="1" x14ac:dyDescent="0.2">
      <c r="B79" s="229" t="s">
        <v>33</v>
      </c>
      <c r="C79" s="230"/>
      <c r="D79" s="94">
        <v>206048</v>
      </c>
      <c r="E79" s="94">
        <v>134638</v>
      </c>
      <c r="F79" s="94">
        <v>120481</v>
      </c>
      <c r="G79" s="94"/>
      <c r="H79" s="94">
        <f t="shared" si="54"/>
        <v>461167</v>
      </c>
      <c r="I79" s="94">
        <v>0</v>
      </c>
      <c r="J79" s="94">
        <f t="shared" ref="J79:J89" si="57">H79+I79</f>
        <v>461167</v>
      </c>
      <c r="L79" s="229" t="s">
        <v>33</v>
      </c>
      <c r="M79" s="230"/>
      <c r="N79" s="56">
        <f t="shared" si="55"/>
        <v>71865</v>
      </c>
      <c r="O79" s="56">
        <f t="shared" si="55"/>
        <v>49420</v>
      </c>
      <c r="P79" s="56">
        <f t="shared" si="55"/>
        <v>42677</v>
      </c>
      <c r="Q79" s="56">
        <f t="shared" si="55"/>
        <v>0</v>
      </c>
      <c r="R79" s="56">
        <f t="shared" ref="R79:R89" si="58">SUM(N79:Q79)</f>
        <v>163962</v>
      </c>
      <c r="S79" s="56">
        <f>H79-I49</f>
        <v>461167</v>
      </c>
      <c r="T79" s="56">
        <f t="shared" si="56"/>
        <v>625129</v>
      </c>
    </row>
    <row r="80" spans="2:20" ht="11.1" customHeight="1" x14ac:dyDescent="0.2">
      <c r="B80" s="211" t="s">
        <v>205</v>
      </c>
      <c r="C80" s="212"/>
      <c r="D80" s="95">
        <f>D78-D79</f>
        <v>73566</v>
      </c>
      <c r="E80" s="95">
        <f>E78-E79</f>
        <v>39908</v>
      </c>
      <c r="F80" s="95">
        <f>F78-F79</f>
        <v>69115</v>
      </c>
      <c r="G80" s="95">
        <f>G78-G79</f>
        <v>0</v>
      </c>
      <c r="H80" s="95">
        <f t="shared" si="54"/>
        <v>182589</v>
      </c>
      <c r="I80" s="95">
        <f>I78-I79</f>
        <v>0</v>
      </c>
      <c r="J80" s="95">
        <f t="shared" si="57"/>
        <v>182589</v>
      </c>
      <c r="L80" s="211" t="s">
        <v>205</v>
      </c>
      <c r="M80" s="212"/>
      <c r="N80" s="53">
        <f>N78-N79</f>
        <v>22638</v>
      </c>
      <c r="O80" s="53">
        <f>O78-O79</f>
        <v>13907</v>
      </c>
      <c r="P80" s="53">
        <f>P78-P79</f>
        <v>19988</v>
      </c>
      <c r="Q80" s="53">
        <f>Q78-Q79</f>
        <v>0</v>
      </c>
      <c r="R80" s="53">
        <f t="shared" si="58"/>
        <v>56533</v>
      </c>
      <c r="S80" s="53">
        <f>S78-S79</f>
        <v>182589</v>
      </c>
      <c r="T80" s="53">
        <f t="shared" si="56"/>
        <v>239122</v>
      </c>
    </row>
    <row r="81" spans="2:20" ht="11.1" customHeight="1" x14ac:dyDescent="0.2">
      <c r="B81" s="213" t="s">
        <v>4</v>
      </c>
      <c r="C81" s="214"/>
      <c r="D81" s="94">
        <v>12372</v>
      </c>
      <c r="E81" s="94">
        <v>4438</v>
      </c>
      <c r="F81" s="94">
        <v>11621</v>
      </c>
      <c r="G81" s="94">
        <v>283</v>
      </c>
      <c r="H81" s="94">
        <f t="shared" si="54"/>
        <v>28714</v>
      </c>
      <c r="I81" s="94">
        <v>0</v>
      </c>
      <c r="J81" s="94">
        <f t="shared" si="57"/>
        <v>28714</v>
      </c>
      <c r="L81" s="213" t="s">
        <v>4</v>
      </c>
      <c r="M81" s="214"/>
      <c r="N81" s="56">
        <f t="shared" ref="N81:Q82" si="59">D81-D51</f>
        <v>4073.2105560454493</v>
      </c>
      <c r="O81" s="56">
        <f t="shared" si="59"/>
        <v>1601.22961603455</v>
      </c>
      <c r="P81" s="56">
        <f t="shared" si="59"/>
        <v>3588.3573799999976</v>
      </c>
      <c r="Q81" s="56">
        <f t="shared" si="59"/>
        <v>91.669999999999987</v>
      </c>
      <c r="R81" s="56">
        <f t="shared" si="58"/>
        <v>9354.4675520799974</v>
      </c>
      <c r="S81" s="56">
        <f>H81-I51</f>
        <v>28714</v>
      </c>
      <c r="T81" s="56">
        <f t="shared" si="56"/>
        <v>38068.467552079994</v>
      </c>
    </row>
    <row r="82" spans="2:20" ht="11.1" customHeight="1" x14ac:dyDescent="0.2">
      <c r="B82" s="213" t="s">
        <v>5</v>
      </c>
      <c r="C82" s="214"/>
      <c r="D82" s="94">
        <v>42964</v>
      </c>
      <c r="E82" s="94">
        <v>18608</v>
      </c>
      <c r="F82" s="94">
        <v>29662</v>
      </c>
      <c r="G82" s="94">
        <v>2163</v>
      </c>
      <c r="H82" s="94">
        <f t="shared" si="54"/>
        <v>93397</v>
      </c>
      <c r="I82" s="94">
        <v>0</v>
      </c>
      <c r="J82" s="94">
        <f t="shared" si="57"/>
        <v>93397</v>
      </c>
      <c r="L82" s="213" t="s">
        <v>5</v>
      </c>
      <c r="M82" s="214"/>
      <c r="N82" s="56">
        <f t="shared" si="59"/>
        <v>13183</v>
      </c>
      <c r="O82" s="56">
        <f t="shared" si="59"/>
        <v>6331</v>
      </c>
      <c r="P82" s="56">
        <f t="shared" si="59"/>
        <v>9408.9761648961576</v>
      </c>
      <c r="Q82" s="56">
        <f t="shared" si="59"/>
        <v>619.84999999999991</v>
      </c>
      <c r="R82" s="56">
        <f t="shared" si="58"/>
        <v>29542.826164896156</v>
      </c>
      <c r="S82" s="56">
        <f>H82-I52</f>
        <v>93397</v>
      </c>
      <c r="T82" s="56">
        <f t="shared" si="56"/>
        <v>122939.82616489616</v>
      </c>
    </row>
    <row r="83" spans="2:20" ht="11.1" customHeight="1" x14ac:dyDescent="0.2">
      <c r="B83" s="211" t="s">
        <v>206</v>
      </c>
      <c r="C83" s="212"/>
      <c r="D83" s="95">
        <f>D80-D81-D82</f>
        <v>18230</v>
      </c>
      <c r="E83" s="95">
        <f>E80-E81-E82</f>
        <v>16862</v>
      </c>
      <c r="F83" s="95">
        <f>F80-F81-F82</f>
        <v>27832</v>
      </c>
      <c r="G83" s="95">
        <f>G80-G81-G82</f>
        <v>-2446</v>
      </c>
      <c r="H83" s="95">
        <f t="shared" si="54"/>
        <v>60478</v>
      </c>
      <c r="I83" s="95">
        <f>I80-I81-I82</f>
        <v>0</v>
      </c>
      <c r="J83" s="95">
        <f t="shared" si="57"/>
        <v>60478</v>
      </c>
      <c r="L83" s="211" t="s">
        <v>206</v>
      </c>
      <c r="M83" s="212"/>
      <c r="N83" s="53">
        <f>N80-N81-N82</f>
        <v>5381.7894439545489</v>
      </c>
      <c r="O83" s="53">
        <f>O80-O81-O82</f>
        <v>5974.7703839654496</v>
      </c>
      <c r="P83" s="53">
        <f>P80-P81-P82</f>
        <v>6990.6664551038448</v>
      </c>
      <c r="Q83" s="53">
        <f>Q80-Q81-Q82</f>
        <v>-711.51999999999987</v>
      </c>
      <c r="R83" s="53">
        <f t="shared" si="58"/>
        <v>17635.706283023843</v>
      </c>
      <c r="S83" s="53">
        <f>S80-S81-S82</f>
        <v>60478</v>
      </c>
      <c r="T83" s="53">
        <f t="shared" si="56"/>
        <v>78113.706283023843</v>
      </c>
    </row>
    <row r="84" spans="2:20" ht="11.1" customHeight="1" x14ac:dyDescent="0.2">
      <c r="B84" s="213" t="s">
        <v>207</v>
      </c>
      <c r="C84" s="214"/>
      <c r="D84" s="94">
        <v>-798</v>
      </c>
      <c r="E84" s="94">
        <v>1797</v>
      </c>
      <c r="F84" s="94">
        <v>-2042</v>
      </c>
      <c r="G84" s="94"/>
      <c r="H84" s="94">
        <f t="shared" si="54"/>
        <v>-1043</v>
      </c>
      <c r="I84" s="94"/>
      <c r="J84" s="94">
        <f t="shared" si="57"/>
        <v>-1043</v>
      </c>
      <c r="L84" s="213" t="s">
        <v>207</v>
      </c>
      <c r="M84" s="214"/>
      <c r="N84" s="56">
        <f t="shared" ref="N84:Q86" si="60">D84-D54</f>
        <v>-374</v>
      </c>
      <c r="O84" s="56">
        <f t="shared" si="60"/>
        <v>1833</v>
      </c>
      <c r="P84" s="56">
        <f t="shared" si="60"/>
        <v>-655</v>
      </c>
      <c r="Q84" s="56">
        <f t="shared" si="60"/>
        <v>0</v>
      </c>
      <c r="R84" s="56">
        <f t="shared" si="58"/>
        <v>804</v>
      </c>
      <c r="S84" s="56">
        <f>H84-I54</f>
        <v>-1043</v>
      </c>
      <c r="T84" s="56">
        <f t="shared" si="56"/>
        <v>-239</v>
      </c>
    </row>
    <row r="85" spans="2:20" ht="11.1" customHeight="1" x14ac:dyDescent="0.2">
      <c r="B85" s="215" t="s">
        <v>208</v>
      </c>
      <c r="C85" s="228"/>
      <c r="D85" s="94">
        <v>0</v>
      </c>
      <c r="E85" s="94">
        <v>0</v>
      </c>
      <c r="F85" s="94">
        <v>1166</v>
      </c>
      <c r="G85" s="94"/>
      <c r="H85" s="94">
        <f t="shared" si="54"/>
        <v>1166</v>
      </c>
      <c r="I85" s="94"/>
      <c r="J85" s="94">
        <f t="shared" si="57"/>
        <v>1166</v>
      </c>
      <c r="L85" s="215" t="s">
        <v>208</v>
      </c>
      <c r="M85" s="228"/>
      <c r="N85" s="56">
        <f t="shared" si="60"/>
        <v>0</v>
      </c>
      <c r="O85" s="56">
        <f t="shared" si="60"/>
        <v>0</v>
      </c>
      <c r="P85" s="56">
        <f t="shared" si="60"/>
        <v>603</v>
      </c>
      <c r="Q85" s="56">
        <f t="shared" si="60"/>
        <v>0</v>
      </c>
      <c r="R85" s="56">
        <f t="shared" si="58"/>
        <v>603</v>
      </c>
      <c r="S85" s="56">
        <f>H85-I55</f>
        <v>1166</v>
      </c>
      <c r="T85" s="56">
        <f t="shared" si="56"/>
        <v>1769</v>
      </c>
    </row>
    <row r="86" spans="2:20" ht="11.1" customHeight="1" x14ac:dyDescent="0.2">
      <c r="B86" s="215" t="s">
        <v>27</v>
      </c>
      <c r="C86" s="228"/>
      <c r="D86" s="94">
        <v>0</v>
      </c>
      <c r="E86" s="94"/>
      <c r="F86" s="94"/>
      <c r="G86" s="94">
        <v>0</v>
      </c>
      <c r="H86" s="94">
        <f t="shared" si="54"/>
        <v>0</v>
      </c>
      <c r="I86" s="94">
        <v>0</v>
      </c>
      <c r="J86" s="94">
        <f t="shared" si="57"/>
        <v>0</v>
      </c>
      <c r="L86" s="215" t="s">
        <v>27</v>
      </c>
      <c r="M86" s="228"/>
      <c r="N86" s="56">
        <f t="shared" si="60"/>
        <v>0</v>
      </c>
      <c r="O86" s="56">
        <f t="shared" si="60"/>
        <v>0</v>
      </c>
      <c r="P86" s="56">
        <f t="shared" si="60"/>
        <v>0</v>
      </c>
      <c r="Q86" s="56">
        <f t="shared" si="60"/>
        <v>0</v>
      </c>
      <c r="R86" s="56">
        <f t="shared" si="58"/>
        <v>0</v>
      </c>
      <c r="S86" s="56">
        <f>H86-I56</f>
        <v>0</v>
      </c>
      <c r="T86" s="56">
        <f t="shared" si="56"/>
        <v>0</v>
      </c>
    </row>
    <row r="87" spans="2:20" ht="11.1" customHeight="1" x14ac:dyDescent="0.2">
      <c r="B87" s="211" t="s">
        <v>209</v>
      </c>
      <c r="C87" s="212"/>
      <c r="D87" s="95">
        <f>D83+D84+D85+D86</f>
        <v>17432</v>
      </c>
      <c r="E87" s="95">
        <f>E83+E84+E85+E86</f>
        <v>18659</v>
      </c>
      <c r="F87" s="95">
        <f>F83+F84+F85+F86</f>
        <v>26956</v>
      </c>
      <c r="G87" s="95">
        <f>G83+G84+G85+G86</f>
        <v>-2446</v>
      </c>
      <c r="H87" s="95">
        <f t="shared" si="54"/>
        <v>60601</v>
      </c>
      <c r="I87" s="95">
        <f>I83+I84+I86</f>
        <v>0</v>
      </c>
      <c r="J87" s="95">
        <f t="shared" si="57"/>
        <v>60601</v>
      </c>
      <c r="L87" s="211" t="s">
        <v>209</v>
      </c>
      <c r="M87" s="212"/>
      <c r="N87" s="53">
        <f t="shared" ref="N87:Q87" si="61">N83+N84+N85+N86</f>
        <v>5007.7894439545489</v>
      </c>
      <c r="O87" s="53">
        <f t="shared" si="61"/>
        <v>7807.7703839654496</v>
      </c>
      <c r="P87" s="53">
        <f t="shared" si="61"/>
        <v>6938.6664551038448</v>
      </c>
      <c r="Q87" s="53">
        <f t="shared" si="61"/>
        <v>-711.51999999999987</v>
      </c>
      <c r="R87" s="53">
        <f t="shared" si="58"/>
        <v>19042.706283023843</v>
      </c>
      <c r="S87" s="53">
        <f>S83+S84+S86</f>
        <v>59435</v>
      </c>
      <c r="T87" s="53">
        <f t="shared" si="56"/>
        <v>78477.706283023843</v>
      </c>
    </row>
    <row r="88" spans="2:20" ht="11.1" customHeight="1" x14ac:dyDescent="0.2">
      <c r="B88" s="82" t="s">
        <v>22</v>
      </c>
      <c r="C88" s="83"/>
      <c r="D88" s="95">
        <v>18524</v>
      </c>
      <c r="E88" s="95">
        <v>11697</v>
      </c>
      <c r="F88" s="95">
        <v>6811</v>
      </c>
      <c r="G88" s="95">
        <v>0</v>
      </c>
      <c r="H88" s="95">
        <f t="shared" si="54"/>
        <v>37032</v>
      </c>
      <c r="I88" s="95"/>
      <c r="J88" s="95">
        <f t="shared" si="57"/>
        <v>37032</v>
      </c>
      <c r="L88" s="82" t="s">
        <v>22</v>
      </c>
      <c r="M88" s="83"/>
      <c r="N88" s="53">
        <f>D88-D58</f>
        <v>6257</v>
      </c>
      <c r="O88" s="53">
        <f>E88-E58</f>
        <v>3806</v>
      </c>
      <c r="P88" s="53">
        <f>F88-F58</f>
        <v>2298</v>
      </c>
      <c r="Q88" s="53">
        <f>G88-G58</f>
        <v>0</v>
      </c>
      <c r="R88" s="53">
        <f t="shared" si="58"/>
        <v>12361</v>
      </c>
      <c r="S88" s="53">
        <f>H88-I58</f>
        <v>37032</v>
      </c>
      <c r="T88" s="53">
        <f t="shared" si="56"/>
        <v>49393</v>
      </c>
    </row>
    <row r="89" spans="2:20" ht="11.1" customHeight="1" x14ac:dyDescent="0.2">
      <c r="B89" s="211" t="s">
        <v>23</v>
      </c>
      <c r="C89" s="212"/>
      <c r="D89" s="95">
        <f>D87+D88</f>
        <v>35956</v>
      </c>
      <c r="E89" s="95">
        <f t="shared" ref="E89:G89" si="62">E87+E88</f>
        <v>30356</v>
      </c>
      <c r="F89" s="95">
        <f t="shared" si="62"/>
        <v>33767</v>
      </c>
      <c r="G89" s="95">
        <f t="shared" si="62"/>
        <v>-2446</v>
      </c>
      <c r="H89" s="95">
        <f t="shared" si="54"/>
        <v>97633</v>
      </c>
      <c r="I89" s="95">
        <f t="shared" ref="I89" si="63">I87+I88</f>
        <v>0</v>
      </c>
      <c r="J89" s="95">
        <f t="shared" si="57"/>
        <v>97633</v>
      </c>
      <c r="L89" s="211" t="s">
        <v>23</v>
      </c>
      <c r="M89" s="212"/>
      <c r="N89" s="53">
        <f>N87+N88</f>
        <v>11264.789443954549</v>
      </c>
      <c r="O89" s="53">
        <f t="shared" ref="O89:Q89" si="64">O87+O88</f>
        <v>11613.77038396545</v>
      </c>
      <c r="P89" s="53">
        <f t="shared" si="64"/>
        <v>9236.6664551038448</v>
      </c>
      <c r="Q89" s="53">
        <f t="shared" si="64"/>
        <v>-711.51999999999987</v>
      </c>
      <c r="R89" s="53">
        <f t="shared" si="58"/>
        <v>31403.706283023843</v>
      </c>
      <c r="S89" s="53">
        <f>S87+S88</f>
        <v>96467</v>
      </c>
      <c r="T89" s="53">
        <f t="shared" si="56"/>
        <v>127870.70628302384</v>
      </c>
    </row>
    <row r="91" spans="2:20" ht="11.1" customHeight="1" x14ac:dyDescent="0.2">
      <c r="B91" s="52"/>
      <c r="C91" s="77"/>
      <c r="D91" s="52"/>
      <c r="E91" s="52"/>
      <c r="F91" s="52"/>
      <c r="G91" s="52"/>
      <c r="H91" s="52"/>
      <c r="I91" s="52"/>
      <c r="J91" s="93"/>
      <c r="L91" s="52"/>
      <c r="M91" s="77"/>
      <c r="N91" s="52"/>
      <c r="O91" s="52"/>
      <c r="P91" s="52"/>
      <c r="Q91" s="52"/>
      <c r="R91" s="52"/>
      <c r="S91" s="52"/>
      <c r="T91" s="93"/>
    </row>
    <row r="92" spans="2:20" ht="11.1" customHeight="1" x14ac:dyDescent="0.2">
      <c r="B92" s="222" t="s">
        <v>59</v>
      </c>
      <c r="C92" s="231"/>
      <c r="D92" s="219" t="s">
        <v>196</v>
      </c>
      <c r="E92" s="219" t="s">
        <v>197</v>
      </c>
      <c r="F92" s="219" t="s">
        <v>198</v>
      </c>
      <c r="G92" s="219" t="s">
        <v>199</v>
      </c>
      <c r="H92" s="219" t="s">
        <v>200</v>
      </c>
      <c r="I92" s="219" t="s">
        <v>201</v>
      </c>
      <c r="J92" s="219" t="s">
        <v>202</v>
      </c>
      <c r="L92" s="222" t="s">
        <v>59</v>
      </c>
      <c r="M92" s="231"/>
      <c r="N92" s="219" t="s">
        <v>196</v>
      </c>
      <c r="O92" s="219" t="s">
        <v>197</v>
      </c>
      <c r="P92" s="219" t="s">
        <v>198</v>
      </c>
      <c r="Q92" s="219" t="s">
        <v>199</v>
      </c>
      <c r="R92" s="219" t="s">
        <v>200</v>
      </c>
      <c r="S92" s="219" t="s">
        <v>201</v>
      </c>
      <c r="T92" s="219" t="s">
        <v>202</v>
      </c>
    </row>
    <row r="93" spans="2:20" ht="11.1" customHeight="1" x14ac:dyDescent="0.2">
      <c r="B93" s="232"/>
      <c r="C93" s="233"/>
      <c r="D93" s="220"/>
      <c r="E93" s="220"/>
      <c r="F93" s="220"/>
      <c r="G93" s="220"/>
      <c r="H93" s="220"/>
      <c r="I93" s="220"/>
      <c r="J93" s="220"/>
      <c r="L93" s="232"/>
      <c r="M93" s="233"/>
      <c r="N93" s="220"/>
      <c r="O93" s="220"/>
      <c r="P93" s="220"/>
      <c r="Q93" s="220"/>
      <c r="R93" s="220"/>
      <c r="S93" s="220"/>
      <c r="T93" s="220"/>
    </row>
    <row r="94" spans="2:20" ht="11.1" customHeight="1" x14ac:dyDescent="0.2">
      <c r="B94" s="226" t="s">
        <v>228</v>
      </c>
      <c r="C94" s="227"/>
      <c r="D94" s="227"/>
      <c r="E94" s="227"/>
      <c r="F94" s="227"/>
      <c r="G94" s="227"/>
      <c r="H94" s="78"/>
      <c r="I94" s="78"/>
      <c r="J94" s="87"/>
      <c r="L94" s="226" t="s">
        <v>229</v>
      </c>
      <c r="M94" s="227"/>
      <c r="N94" s="227"/>
      <c r="O94" s="227"/>
      <c r="P94" s="227"/>
      <c r="Q94" s="227"/>
      <c r="R94" s="78"/>
      <c r="S94" s="78"/>
      <c r="T94" s="87"/>
    </row>
    <row r="95" spans="2:20" ht="11.1" customHeight="1" x14ac:dyDescent="0.2">
      <c r="B95" s="229" t="s">
        <v>204</v>
      </c>
      <c r="C95" s="230"/>
      <c r="D95" s="56"/>
      <c r="E95" s="56"/>
      <c r="F95" s="56"/>
      <c r="G95" s="56"/>
      <c r="H95" s="56"/>
      <c r="I95" s="56"/>
      <c r="J95" s="56"/>
      <c r="L95" s="229" t="s">
        <v>204</v>
      </c>
      <c r="M95" s="230"/>
      <c r="N95" s="56">
        <f t="shared" ref="N95:Q96" si="65">D95-D65</f>
        <v>-335926</v>
      </c>
      <c r="O95" s="56">
        <f t="shared" si="65"/>
        <v>-198390</v>
      </c>
      <c r="P95" s="56">
        <f t="shared" si="65"/>
        <v>-171754</v>
      </c>
      <c r="Q95" s="56">
        <f t="shared" si="65"/>
        <v>0</v>
      </c>
      <c r="R95" s="56">
        <f>SUM(N95:Q95)</f>
        <v>-706070</v>
      </c>
      <c r="S95" s="56">
        <f>I95-H65</f>
        <v>-706070</v>
      </c>
      <c r="T95" s="56">
        <f t="shared" ref="T95:T106" si="66">R95+S95</f>
        <v>-1412140</v>
      </c>
    </row>
    <row r="96" spans="2:20" ht="11.1" customHeight="1" x14ac:dyDescent="0.2">
      <c r="B96" s="229" t="s">
        <v>33</v>
      </c>
      <c r="C96" s="230"/>
      <c r="D96" s="56"/>
      <c r="E96" s="56"/>
      <c r="F96" s="56"/>
      <c r="G96" s="56"/>
      <c r="H96" s="56"/>
      <c r="I96" s="56"/>
      <c r="J96" s="56"/>
      <c r="L96" s="229" t="s">
        <v>33</v>
      </c>
      <c r="M96" s="230"/>
      <c r="N96" s="56">
        <f t="shared" si="65"/>
        <v>-257293</v>
      </c>
      <c r="O96" s="56">
        <f t="shared" si="65"/>
        <v>-149767</v>
      </c>
      <c r="P96" s="56">
        <f t="shared" si="65"/>
        <v>-115185</v>
      </c>
      <c r="Q96" s="56">
        <f t="shared" si="65"/>
        <v>0</v>
      </c>
      <c r="R96" s="56">
        <f t="shared" ref="R96:R106" si="67">SUM(N96:Q96)</f>
        <v>-522245</v>
      </c>
      <c r="S96" s="56">
        <f>I96-H66</f>
        <v>-522245</v>
      </c>
      <c r="T96" s="56">
        <f t="shared" si="66"/>
        <v>-1044490</v>
      </c>
    </row>
    <row r="97" spans="2:20" ht="11.1" customHeight="1" x14ac:dyDescent="0.2">
      <c r="B97" s="211" t="s">
        <v>205</v>
      </c>
      <c r="C97" s="212"/>
      <c r="D97" s="53"/>
      <c r="E97" s="53"/>
      <c r="F97" s="53"/>
      <c r="G97" s="53"/>
      <c r="H97" s="53"/>
      <c r="I97" s="53"/>
      <c r="J97" s="53"/>
      <c r="L97" s="211" t="s">
        <v>205</v>
      </c>
      <c r="M97" s="212"/>
      <c r="N97" s="53">
        <f>N95-N96</f>
        <v>-78633</v>
      </c>
      <c r="O97" s="53">
        <f>O95-O96</f>
        <v>-48623</v>
      </c>
      <c r="P97" s="53">
        <f>P95-P96</f>
        <v>-56569</v>
      </c>
      <c r="Q97" s="53">
        <f>Q95-Q96</f>
        <v>0</v>
      </c>
      <c r="R97" s="53">
        <f t="shared" si="67"/>
        <v>-183825</v>
      </c>
      <c r="S97" s="53">
        <f>S95-S96</f>
        <v>-183825</v>
      </c>
      <c r="T97" s="53">
        <f t="shared" si="66"/>
        <v>-367650</v>
      </c>
    </row>
    <row r="98" spans="2:20" ht="11.1" customHeight="1" x14ac:dyDescent="0.2">
      <c r="B98" s="213" t="s">
        <v>4</v>
      </c>
      <c r="C98" s="214"/>
      <c r="D98" s="56"/>
      <c r="E98" s="56"/>
      <c r="F98" s="56"/>
      <c r="G98" s="56"/>
      <c r="H98" s="56"/>
      <c r="I98" s="56"/>
      <c r="J98" s="56"/>
      <c r="L98" s="213" t="s">
        <v>4</v>
      </c>
      <c r="M98" s="214"/>
      <c r="N98" s="56">
        <f t="shared" ref="N98:Q99" si="68">D98-D68</f>
        <v>-10333</v>
      </c>
      <c r="O98" s="56">
        <f t="shared" si="68"/>
        <v>-4386</v>
      </c>
      <c r="P98" s="56">
        <f t="shared" si="68"/>
        <v>-9211</v>
      </c>
      <c r="Q98" s="56">
        <f t="shared" si="68"/>
        <v>-367</v>
      </c>
      <c r="R98" s="56">
        <f t="shared" si="67"/>
        <v>-24297</v>
      </c>
      <c r="S98" s="56">
        <f>I98-H68</f>
        <v>-24297</v>
      </c>
      <c r="T98" s="56">
        <f t="shared" si="66"/>
        <v>-48594</v>
      </c>
    </row>
    <row r="99" spans="2:20" ht="11.1" customHeight="1" x14ac:dyDescent="0.2">
      <c r="B99" s="213" t="s">
        <v>5</v>
      </c>
      <c r="C99" s="214"/>
      <c r="D99" s="56"/>
      <c r="E99" s="56"/>
      <c r="F99" s="56"/>
      <c r="G99" s="56"/>
      <c r="H99" s="56"/>
      <c r="I99" s="56"/>
      <c r="J99" s="56"/>
      <c r="L99" s="213" t="s">
        <v>5</v>
      </c>
      <c r="M99" s="214"/>
      <c r="N99" s="56">
        <f t="shared" si="68"/>
        <v>-40473</v>
      </c>
      <c r="O99" s="56">
        <f t="shared" si="68"/>
        <v>-20283</v>
      </c>
      <c r="P99" s="56">
        <f t="shared" si="68"/>
        <v>-30335</v>
      </c>
      <c r="Q99" s="56">
        <f t="shared" si="68"/>
        <v>-2759</v>
      </c>
      <c r="R99" s="56">
        <f t="shared" si="67"/>
        <v>-93850</v>
      </c>
      <c r="S99" s="56">
        <f>I99-H69</f>
        <v>-93850</v>
      </c>
      <c r="T99" s="56">
        <f t="shared" si="66"/>
        <v>-187700</v>
      </c>
    </row>
    <row r="100" spans="2:20" ht="11.1" customHeight="1" x14ac:dyDescent="0.2">
      <c r="B100" s="211" t="s">
        <v>206</v>
      </c>
      <c r="C100" s="212"/>
      <c r="D100" s="53"/>
      <c r="E100" s="53"/>
      <c r="F100" s="53"/>
      <c r="G100" s="53"/>
      <c r="H100" s="53"/>
      <c r="I100" s="53"/>
      <c r="J100" s="53"/>
      <c r="L100" s="211" t="s">
        <v>206</v>
      </c>
      <c r="M100" s="212"/>
      <c r="N100" s="53">
        <f>N97-N98-N99</f>
        <v>-27827</v>
      </c>
      <c r="O100" s="53">
        <f>O97-O98-O99</f>
        <v>-23954</v>
      </c>
      <c r="P100" s="53">
        <f>P97-P98-P99</f>
        <v>-17023</v>
      </c>
      <c r="Q100" s="53">
        <f>Q97-Q98-Q99</f>
        <v>3126</v>
      </c>
      <c r="R100" s="53">
        <f t="shared" si="67"/>
        <v>-65678</v>
      </c>
      <c r="S100" s="53">
        <f>S97-S98-S99</f>
        <v>-65678</v>
      </c>
      <c r="T100" s="53">
        <f t="shared" si="66"/>
        <v>-131356</v>
      </c>
    </row>
    <row r="101" spans="2:20" ht="11.1" customHeight="1" x14ac:dyDescent="0.2">
      <c r="B101" s="213" t="s">
        <v>207</v>
      </c>
      <c r="C101" s="214"/>
      <c r="D101" s="56"/>
      <c r="E101" s="56"/>
      <c r="F101" s="56"/>
      <c r="G101" s="56"/>
      <c r="H101" s="56"/>
      <c r="I101" s="56"/>
      <c r="J101" s="56"/>
      <c r="L101" s="213" t="s">
        <v>207</v>
      </c>
      <c r="M101" s="214"/>
      <c r="N101" s="56">
        <f t="shared" ref="N101:Q103" si="69">D101-D71</f>
        <v>3810</v>
      </c>
      <c r="O101" s="56">
        <f t="shared" si="69"/>
        <v>748</v>
      </c>
      <c r="P101" s="56">
        <f t="shared" si="69"/>
        <v>1805</v>
      </c>
      <c r="Q101" s="56">
        <f t="shared" si="69"/>
        <v>0</v>
      </c>
      <c r="R101" s="56">
        <f t="shared" si="67"/>
        <v>6363</v>
      </c>
      <c r="S101" s="56">
        <f>I101-H71</f>
        <v>6363</v>
      </c>
      <c r="T101" s="56">
        <f t="shared" si="66"/>
        <v>12726</v>
      </c>
    </row>
    <row r="102" spans="2:20" ht="11.1" customHeight="1" x14ac:dyDescent="0.2">
      <c r="B102" s="215" t="s">
        <v>208</v>
      </c>
      <c r="C102" s="228"/>
      <c r="D102" s="56"/>
      <c r="E102" s="56"/>
      <c r="F102" s="56"/>
      <c r="G102" s="56"/>
      <c r="H102" s="56"/>
      <c r="I102" s="56"/>
      <c r="J102" s="56"/>
      <c r="L102" s="215" t="s">
        <v>208</v>
      </c>
      <c r="M102" s="228"/>
      <c r="N102" s="56">
        <f t="shared" si="69"/>
        <v>0</v>
      </c>
      <c r="O102" s="56">
        <f t="shared" si="69"/>
        <v>0</v>
      </c>
      <c r="P102" s="56">
        <f t="shared" si="69"/>
        <v>-859</v>
      </c>
      <c r="Q102" s="56">
        <f t="shared" si="69"/>
        <v>0</v>
      </c>
      <c r="R102" s="56">
        <f t="shared" si="67"/>
        <v>-859</v>
      </c>
      <c r="S102" s="56">
        <f>I102-H72</f>
        <v>-859</v>
      </c>
      <c r="T102" s="56">
        <f t="shared" si="66"/>
        <v>-1718</v>
      </c>
    </row>
    <row r="103" spans="2:20" ht="11.1" customHeight="1" x14ac:dyDescent="0.2">
      <c r="B103" s="215" t="s">
        <v>27</v>
      </c>
      <c r="C103" s="228"/>
      <c r="D103" s="56"/>
      <c r="E103" s="56"/>
      <c r="F103" s="56"/>
      <c r="G103" s="56"/>
      <c r="H103" s="56"/>
      <c r="I103" s="56"/>
      <c r="J103" s="56"/>
      <c r="L103" s="215" t="s">
        <v>27</v>
      </c>
      <c r="M103" s="228"/>
      <c r="N103" s="56">
        <f t="shared" si="69"/>
        <v>0</v>
      </c>
      <c r="O103" s="56">
        <f t="shared" si="69"/>
        <v>0</v>
      </c>
      <c r="P103" s="56">
        <f t="shared" si="69"/>
        <v>0</v>
      </c>
      <c r="Q103" s="56">
        <f t="shared" si="69"/>
        <v>0</v>
      </c>
      <c r="R103" s="56">
        <f t="shared" si="67"/>
        <v>0</v>
      </c>
      <c r="S103" s="56">
        <f>I103-H73</f>
        <v>0</v>
      </c>
      <c r="T103" s="56">
        <f t="shared" si="66"/>
        <v>0</v>
      </c>
    </row>
    <row r="104" spans="2:20" ht="11.1" customHeight="1" x14ac:dyDescent="0.2">
      <c r="B104" s="211" t="s">
        <v>209</v>
      </c>
      <c r="C104" s="212"/>
      <c r="D104" s="53"/>
      <c r="E104" s="53"/>
      <c r="F104" s="53"/>
      <c r="G104" s="53"/>
      <c r="H104" s="53"/>
      <c r="I104" s="53"/>
      <c r="J104" s="53"/>
      <c r="L104" s="211" t="s">
        <v>209</v>
      </c>
      <c r="M104" s="212"/>
      <c r="N104" s="53">
        <f t="shared" ref="N104:Q104" si="70">N100+N101+N102+N103</f>
        <v>-24017</v>
      </c>
      <c r="O104" s="53">
        <f t="shared" si="70"/>
        <v>-23206</v>
      </c>
      <c r="P104" s="53">
        <f t="shared" si="70"/>
        <v>-16077</v>
      </c>
      <c r="Q104" s="53">
        <f t="shared" si="70"/>
        <v>3126</v>
      </c>
      <c r="R104" s="53">
        <f t="shared" si="67"/>
        <v>-60174</v>
      </c>
      <c r="S104" s="53">
        <f>S100+S101+S103</f>
        <v>-59315</v>
      </c>
      <c r="T104" s="53">
        <f t="shared" si="66"/>
        <v>-119489</v>
      </c>
    </row>
    <row r="105" spans="2:20" ht="11.1" customHeight="1" x14ac:dyDescent="0.2">
      <c r="B105" s="82" t="s">
        <v>22</v>
      </c>
      <c r="C105" s="83"/>
      <c r="D105" s="53"/>
      <c r="E105" s="53"/>
      <c r="F105" s="53"/>
      <c r="G105" s="53"/>
      <c r="H105" s="53"/>
      <c r="I105" s="53"/>
      <c r="J105" s="53"/>
      <c r="L105" s="82" t="s">
        <v>22</v>
      </c>
      <c r="M105" s="83"/>
      <c r="N105" s="53">
        <f>D105-D75</f>
        <v>-20106</v>
      </c>
      <c r="O105" s="53">
        <f>E105-E75</f>
        <v>-11777</v>
      </c>
      <c r="P105" s="53">
        <f>F105-F75</f>
        <v>-7606</v>
      </c>
      <c r="Q105" s="53">
        <f>G105-G75</f>
        <v>0</v>
      </c>
      <c r="R105" s="53">
        <f t="shared" si="67"/>
        <v>-39489</v>
      </c>
      <c r="S105" s="53">
        <f>I105-H75</f>
        <v>-39489</v>
      </c>
      <c r="T105" s="53">
        <f t="shared" si="66"/>
        <v>-78978</v>
      </c>
    </row>
    <row r="106" spans="2:20" ht="11.1" customHeight="1" x14ac:dyDescent="0.2">
      <c r="B106" s="211" t="s">
        <v>23</v>
      </c>
      <c r="C106" s="212"/>
      <c r="D106" s="53"/>
      <c r="E106" s="53"/>
      <c r="F106" s="53"/>
      <c r="G106" s="53"/>
      <c r="H106" s="53"/>
      <c r="I106" s="53"/>
      <c r="J106" s="53"/>
      <c r="L106" s="211" t="s">
        <v>23</v>
      </c>
      <c r="M106" s="212"/>
      <c r="N106" s="53">
        <f>N104+N105</f>
        <v>-44123</v>
      </c>
      <c r="O106" s="53">
        <f t="shared" ref="O106:Q106" si="71">O104+O105</f>
        <v>-34983</v>
      </c>
      <c r="P106" s="53">
        <f t="shared" si="71"/>
        <v>-23683</v>
      </c>
      <c r="Q106" s="53">
        <f t="shared" si="71"/>
        <v>3126</v>
      </c>
      <c r="R106" s="53">
        <f t="shared" si="67"/>
        <v>-99663</v>
      </c>
      <c r="S106" s="53">
        <f>S104+S105</f>
        <v>-98804</v>
      </c>
      <c r="T106" s="53">
        <f t="shared" si="66"/>
        <v>-198467</v>
      </c>
    </row>
    <row r="107" spans="2:20" ht="11.1" customHeight="1" x14ac:dyDescent="0.2">
      <c r="B107" s="226" t="s">
        <v>219</v>
      </c>
      <c r="C107" s="227"/>
      <c r="D107" s="227"/>
      <c r="E107" s="227"/>
      <c r="F107" s="227"/>
      <c r="G107" s="227"/>
      <c r="H107" s="78"/>
      <c r="I107" s="78"/>
      <c r="J107" s="87"/>
      <c r="L107" s="226" t="s">
        <v>220</v>
      </c>
      <c r="M107" s="227"/>
      <c r="N107" s="227"/>
      <c r="O107" s="227"/>
      <c r="P107" s="227"/>
      <c r="Q107" s="227"/>
      <c r="R107" s="78"/>
      <c r="S107" s="78"/>
      <c r="T107" s="87"/>
    </row>
    <row r="108" spans="2:20" ht="11.1" customHeight="1" x14ac:dyDescent="0.2">
      <c r="B108" s="229" t="s">
        <v>204</v>
      </c>
      <c r="C108" s="230"/>
      <c r="D108" s="56"/>
      <c r="E108" s="56"/>
      <c r="F108" s="56"/>
      <c r="G108" s="56"/>
      <c r="H108" s="56"/>
      <c r="I108" s="56"/>
      <c r="J108" s="56"/>
      <c r="L108" s="229" t="s">
        <v>204</v>
      </c>
      <c r="M108" s="230"/>
      <c r="N108" s="56">
        <f t="shared" ref="N108:Q109" si="72">D108-D78</f>
        <v>-279614</v>
      </c>
      <c r="O108" s="56">
        <f t="shared" si="72"/>
        <v>-174546</v>
      </c>
      <c r="P108" s="56">
        <f t="shared" si="72"/>
        <v>-189596</v>
      </c>
      <c r="Q108" s="56">
        <f t="shared" si="72"/>
        <v>0</v>
      </c>
      <c r="R108" s="56">
        <f>SUM(N108:Q108)</f>
        <v>-643756</v>
      </c>
      <c r="S108" s="56">
        <f>I108-H78</f>
        <v>-643756</v>
      </c>
      <c r="T108" s="56">
        <f t="shared" ref="T108:T119" si="73">R108+S108</f>
        <v>-1287512</v>
      </c>
    </row>
    <row r="109" spans="2:20" ht="11.1" customHeight="1" x14ac:dyDescent="0.2">
      <c r="B109" s="229" t="s">
        <v>33</v>
      </c>
      <c r="C109" s="230"/>
      <c r="D109" s="56"/>
      <c r="E109" s="56"/>
      <c r="F109" s="56"/>
      <c r="G109" s="56"/>
      <c r="H109" s="56"/>
      <c r="I109" s="56"/>
      <c r="J109" s="56"/>
      <c r="L109" s="229" t="s">
        <v>33</v>
      </c>
      <c r="M109" s="230"/>
      <c r="N109" s="56">
        <f t="shared" si="72"/>
        <v>-206048</v>
      </c>
      <c r="O109" s="56">
        <f t="shared" si="72"/>
        <v>-134638</v>
      </c>
      <c r="P109" s="56">
        <f t="shared" si="72"/>
        <v>-120481</v>
      </c>
      <c r="Q109" s="56">
        <f t="shared" si="72"/>
        <v>0</v>
      </c>
      <c r="R109" s="56">
        <f t="shared" ref="R109:R119" si="74">SUM(N109:Q109)</f>
        <v>-461167</v>
      </c>
      <c r="S109" s="56">
        <f>I109-H79</f>
        <v>-461167</v>
      </c>
      <c r="T109" s="56">
        <f t="shared" si="73"/>
        <v>-922334</v>
      </c>
    </row>
    <row r="110" spans="2:20" ht="11.1" customHeight="1" x14ac:dyDescent="0.2">
      <c r="B110" s="211" t="s">
        <v>205</v>
      </c>
      <c r="C110" s="212"/>
      <c r="D110" s="53"/>
      <c r="E110" s="53"/>
      <c r="F110" s="53"/>
      <c r="G110" s="53"/>
      <c r="H110" s="53"/>
      <c r="I110" s="53"/>
      <c r="J110" s="53"/>
      <c r="L110" s="211" t="s">
        <v>205</v>
      </c>
      <c r="M110" s="212"/>
      <c r="N110" s="53">
        <f>N108-N109</f>
        <v>-73566</v>
      </c>
      <c r="O110" s="53">
        <f>O108-O109</f>
        <v>-39908</v>
      </c>
      <c r="P110" s="53">
        <f>P108-P109</f>
        <v>-69115</v>
      </c>
      <c r="Q110" s="53">
        <f>Q108-Q109</f>
        <v>0</v>
      </c>
      <c r="R110" s="53">
        <f t="shared" si="74"/>
        <v>-182589</v>
      </c>
      <c r="S110" s="53">
        <f>S108-S109</f>
        <v>-182589</v>
      </c>
      <c r="T110" s="53">
        <f t="shared" si="73"/>
        <v>-365178</v>
      </c>
    </row>
    <row r="111" spans="2:20" ht="11.1" customHeight="1" x14ac:dyDescent="0.2">
      <c r="B111" s="213" t="s">
        <v>4</v>
      </c>
      <c r="C111" s="214"/>
      <c r="D111" s="56"/>
      <c r="E111" s="56"/>
      <c r="F111" s="56"/>
      <c r="G111" s="56"/>
      <c r="H111" s="56"/>
      <c r="I111" s="56"/>
      <c r="J111" s="56"/>
      <c r="L111" s="213" t="s">
        <v>4</v>
      </c>
      <c r="M111" s="214"/>
      <c r="N111" s="56">
        <f t="shared" ref="N111:Q112" si="75">D111-D81</f>
        <v>-12372</v>
      </c>
      <c r="O111" s="56">
        <f t="shared" si="75"/>
        <v>-4438</v>
      </c>
      <c r="P111" s="56">
        <f t="shared" si="75"/>
        <v>-11621</v>
      </c>
      <c r="Q111" s="56">
        <f t="shared" si="75"/>
        <v>-283</v>
      </c>
      <c r="R111" s="56">
        <f t="shared" si="74"/>
        <v>-28714</v>
      </c>
      <c r="S111" s="56">
        <f>I111-H81</f>
        <v>-28714</v>
      </c>
      <c r="T111" s="56">
        <f t="shared" si="73"/>
        <v>-57428</v>
      </c>
    </row>
    <row r="112" spans="2:20" ht="11.1" customHeight="1" x14ac:dyDescent="0.2">
      <c r="B112" s="213" t="s">
        <v>5</v>
      </c>
      <c r="C112" s="214"/>
      <c r="D112" s="56"/>
      <c r="E112" s="56"/>
      <c r="F112" s="56"/>
      <c r="G112" s="56"/>
      <c r="H112" s="56"/>
      <c r="I112" s="56"/>
      <c r="J112" s="56"/>
      <c r="L112" s="213" t="s">
        <v>5</v>
      </c>
      <c r="M112" s="214"/>
      <c r="N112" s="56">
        <f t="shared" si="75"/>
        <v>-42964</v>
      </c>
      <c r="O112" s="56">
        <f t="shared" si="75"/>
        <v>-18608</v>
      </c>
      <c r="P112" s="56">
        <f t="shared" si="75"/>
        <v>-29662</v>
      </c>
      <c r="Q112" s="56">
        <f t="shared" si="75"/>
        <v>-2163</v>
      </c>
      <c r="R112" s="56">
        <f t="shared" si="74"/>
        <v>-93397</v>
      </c>
      <c r="S112" s="56">
        <f>I112-H82</f>
        <v>-93397</v>
      </c>
      <c r="T112" s="56">
        <f t="shared" si="73"/>
        <v>-186794</v>
      </c>
    </row>
    <row r="113" spans="2:20" ht="11.1" customHeight="1" x14ac:dyDescent="0.2">
      <c r="B113" s="211" t="s">
        <v>206</v>
      </c>
      <c r="C113" s="212"/>
      <c r="D113" s="53"/>
      <c r="E113" s="53"/>
      <c r="F113" s="53"/>
      <c r="G113" s="53"/>
      <c r="H113" s="53"/>
      <c r="I113" s="53"/>
      <c r="J113" s="53"/>
      <c r="L113" s="211" t="s">
        <v>206</v>
      </c>
      <c r="M113" s="212"/>
      <c r="N113" s="53">
        <f>N110-N111-N112</f>
        <v>-18230</v>
      </c>
      <c r="O113" s="53">
        <f>O110-O111-O112</f>
        <v>-16862</v>
      </c>
      <c r="P113" s="53">
        <f>P110-P111-P112</f>
        <v>-27832</v>
      </c>
      <c r="Q113" s="53">
        <f>Q110-Q111-Q112</f>
        <v>2446</v>
      </c>
      <c r="R113" s="53">
        <f t="shared" si="74"/>
        <v>-60478</v>
      </c>
      <c r="S113" s="53">
        <f>S110-S111-S112</f>
        <v>-60478</v>
      </c>
      <c r="T113" s="53">
        <f t="shared" si="73"/>
        <v>-120956</v>
      </c>
    </row>
    <row r="114" spans="2:20" ht="11.1" customHeight="1" x14ac:dyDescent="0.2">
      <c r="B114" s="213" t="s">
        <v>207</v>
      </c>
      <c r="C114" s="214"/>
      <c r="D114" s="56"/>
      <c r="E114" s="56"/>
      <c r="F114" s="56"/>
      <c r="G114" s="56"/>
      <c r="H114" s="56"/>
      <c r="I114" s="56"/>
      <c r="J114" s="56"/>
      <c r="L114" s="213" t="s">
        <v>207</v>
      </c>
      <c r="M114" s="214"/>
      <c r="N114" s="56">
        <f t="shared" ref="N114:Q116" si="76">D114-D84</f>
        <v>798</v>
      </c>
      <c r="O114" s="56">
        <f t="shared" si="76"/>
        <v>-1797</v>
      </c>
      <c r="P114" s="56">
        <f t="shared" si="76"/>
        <v>2042</v>
      </c>
      <c r="Q114" s="56">
        <f t="shared" si="76"/>
        <v>0</v>
      </c>
      <c r="R114" s="56">
        <f t="shared" si="74"/>
        <v>1043</v>
      </c>
      <c r="S114" s="56">
        <f>I114-H84</f>
        <v>1043</v>
      </c>
      <c r="T114" s="56">
        <f t="shared" si="73"/>
        <v>2086</v>
      </c>
    </row>
    <row r="115" spans="2:20" ht="11.1" customHeight="1" x14ac:dyDescent="0.2">
      <c r="B115" s="215" t="s">
        <v>208</v>
      </c>
      <c r="C115" s="228"/>
      <c r="D115" s="56"/>
      <c r="E115" s="56"/>
      <c r="F115" s="56"/>
      <c r="G115" s="56"/>
      <c r="H115" s="56"/>
      <c r="I115" s="56"/>
      <c r="J115" s="56"/>
      <c r="L115" s="215" t="s">
        <v>208</v>
      </c>
      <c r="M115" s="228"/>
      <c r="N115" s="56">
        <f t="shared" si="76"/>
        <v>0</v>
      </c>
      <c r="O115" s="56">
        <f t="shared" si="76"/>
        <v>0</v>
      </c>
      <c r="P115" s="56">
        <f t="shared" si="76"/>
        <v>-1166</v>
      </c>
      <c r="Q115" s="56">
        <f t="shared" si="76"/>
        <v>0</v>
      </c>
      <c r="R115" s="56">
        <f t="shared" si="74"/>
        <v>-1166</v>
      </c>
      <c r="S115" s="56">
        <f>I115-H85</f>
        <v>-1166</v>
      </c>
      <c r="T115" s="56">
        <f t="shared" si="73"/>
        <v>-2332</v>
      </c>
    </row>
    <row r="116" spans="2:20" ht="11.1" customHeight="1" x14ac:dyDescent="0.2">
      <c r="B116" s="215" t="s">
        <v>27</v>
      </c>
      <c r="C116" s="228"/>
      <c r="D116" s="56"/>
      <c r="E116" s="56"/>
      <c r="F116" s="56"/>
      <c r="G116" s="56"/>
      <c r="H116" s="56"/>
      <c r="I116" s="56"/>
      <c r="J116" s="56"/>
      <c r="L116" s="215" t="s">
        <v>27</v>
      </c>
      <c r="M116" s="228"/>
      <c r="N116" s="56">
        <f t="shared" si="76"/>
        <v>0</v>
      </c>
      <c r="O116" s="56">
        <f t="shared" si="76"/>
        <v>0</v>
      </c>
      <c r="P116" s="56">
        <f t="shared" si="76"/>
        <v>0</v>
      </c>
      <c r="Q116" s="56">
        <f t="shared" si="76"/>
        <v>0</v>
      </c>
      <c r="R116" s="56">
        <f t="shared" si="74"/>
        <v>0</v>
      </c>
      <c r="S116" s="56">
        <f>I116-H86</f>
        <v>0</v>
      </c>
      <c r="T116" s="56">
        <f t="shared" si="73"/>
        <v>0</v>
      </c>
    </row>
    <row r="117" spans="2:20" ht="11.1" customHeight="1" x14ac:dyDescent="0.2">
      <c r="B117" s="211" t="s">
        <v>209</v>
      </c>
      <c r="C117" s="212"/>
      <c r="D117" s="53"/>
      <c r="E117" s="53"/>
      <c r="F117" s="53"/>
      <c r="G117" s="53"/>
      <c r="H117" s="53"/>
      <c r="I117" s="53"/>
      <c r="J117" s="53"/>
      <c r="L117" s="211" t="s">
        <v>209</v>
      </c>
      <c r="M117" s="212"/>
      <c r="N117" s="53">
        <f t="shared" ref="N117:Q117" si="77">N113+N114+N115+N116</f>
        <v>-17432</v>
      </c>
      <c r="O117" s="53">
        <f t="shared" si="77"/>
        <v>-18659</v>
      </c>
      <c r="P117" s="53">
        <f t="shared" si="77"/>
        <v>-26956</v>
      </c>
      <c r="Q117" s="53">
        <f t="shared" si="77"/>
        <v>2446</v>
      </c>
      <c r="R117" s="53">
        <f t="shared" si="74"/>
        <v>-60601</v>
      </c>
      <c r="S117" s="53">
        <f>S113+S114+S116</f>
        <v>-59435</v>
      </c>
      <c r="T117" s="53">
        <f t="shared" si="73"/>
        <v>-120036</v>
      </c>
    </row>
    <row r="118" spans="2:20" ht="11.1" customHeight="1" x14ac:dyDescent="0.2">
      <c r="B118" s="82" t="s">
        <v>22</v>
      </c>
      <c r="C118" s="83"/>
      <c r="D118" s="53"/>
      <c r="E118" s="53"/>
      <c r="F118" s="53"/>
      <c r="G118" s="53"/>
      <c r="H118" s="53"/>
      <c r="I118" s="53"/>
      <c r="J118" s="53"/>
      <c r="L118" s="82" t="s">
        <v>22</v>
      </c>
      <c r="M118" s="83"/>
      <c r="N118" s="53">
        <f>D118-D88</f>
        <v>-18524</v>
      </c>
      <c r="O118" s="53">
        <f>E118-E88</f>
        <v>-11697</v>
      </c>
      <c r="P118" s="53">
        <f>F118-F88</f>
        <v>-6811</v>
      </c>
      <c r="Q118" s="53">
        <f>G118-G88</f>
        <v>0</v>
      </c>
      <c r="R118" s="53">
        <f t="shared" si="74"/>
        <v>-37032</v>
      </c>
      <c r="S118" s="53">
        <f>I118-H88</f>
        <v>-37032</v>
      </c>
      <c r="T118" s="53">
        <f t="shared" si="73"/>
        <v>-74064</v>
      </c>
    </row>
    <row r="119" spans="2:20" ht="11.1" customHeight="1" x14ac:dyDescent="0.2">
      <c r="B119" s="211" t="s">
        <v>23</v>
      </c>
      <c r="C119" s="212"/>
      <c r="D119" s="53"/>
      <c r="E119" s="53"/>
      <c r="F119" s="53"/>
      <c r="G119" s="53"/>
      <c r="H119" s="53"/>
      <c r="I119" s="53"/>
      <c r="J119" s="53"/>
      <c r="L119" s="211" t="s">
        <v>23</v>
      </c>
      <c r="M119" s="212"/>
      <c r="N119" s="53">
        <f>N117+N118</f>
        <v>-35956</v>
      </c>
      <c r="O119" s="53">
        <f t="shared" ref="O119:Q119" si="78">O117+O118</f>
        <v>-30356</v>
      </c>
      <c r="P119" s="53">
        <f t="shared" si="78"/>
        <v>-33767</v>
      </c>
      <c r="Q119" s="53">
        <f t="shared" si="78"/>
        <v>2446</v>
      </c>
      <c r="R119" s="53">
        <f t="shared" si="74"/>
        <v>-97633</v>
      </c>
      <c r="S119" s="53">
        <f>S117+S118</f>
        <v>-96467</v>
      </c>
      <c r="T119" s="53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50" customWidth="1"/>
    <col min="2" max="2" width="2.5703125" style="51" customWidth="1" outlineLevel="1"/>
    <col min="3" max="3" width="54.85546875" style="58" customWidth="1" outlineLevel="1"/>
    <col min="4" max="6" width="10.7109375" style="50" customWidth="1" outlineLevel="1"/>
    <col min="7" max="7" width="16" style="50" customWidth="1" outlineLevel="1"/>
    <col min="8" max="8" width="10" style="50" customWidth="1" outlineLevel="1"/>
    <col min="9" max="9" width="10.7109375" style="50" customWidth="1" outlineLevel="1"/>
    <col min="10" max="10" width="13" style="50" customWidth="1" outlineLevel="1"/>
    <col min="11" max="11" width="9.140625" style="50"/>
    <col min="12" max="12" width="2.5703125" style="51" customWidth="1"/>
    <col min="13" max="13" width="54.85546875" style="58" customWidth="1"/>
    <col min="14" max="16" width="10.7109375" style="50" customWidth="1"/>
    <col min="17" max="17" width="16" style="50" customWidth="1"/>
    <col min="18" max="18" width="10" style="50" bestFit="1" customWidth="1"/>
    <col min="19" max="19" width="10.7109375" style="50" customWidth="1"/>
    <col min="20" max="20" width="13" style="50" customWidth="1"/>
    <col min="21" max="16384" width="9.140625" style="50"/>
  </cols>
  <sheetData>
    <row r="1" spans="2:20" ht="11.1" customHeight="1" x14ac:dyDescent="0.2">
      <c r="B1" s="52"/>
      <c r="C1" s="77"/>
      <c r="D1" s="52"/>
      <c r="E1" s="52"/>
      <c r="F1" s="52"/>
      <c r="G1" s="52"/>
      <c r="H1" s="52"/>
      <c r="I1" s="52"/>
      <c r="J1" s="52"/>
      <c r="K1" s="51"/>
      <c r="L1" s="52"/>
      <c r="M1" s="77"/>
      <c r="N1" s="52"/>
      <c r="O1" s="52"/>
      <c r="P1" s="52"/>
      <c r="Q1" s="52"/>
      <c r="R1" s="52"/>
      <c r="S1" s="52"/>
      <c r="T1" s="52"/>
    </row>
    <row r="2" spans="2:20" ht="11.1" customHeight="1" x14ac:dyDescent="0.2">
      <c r="B2" s="102" t="s">
        <v>234</v>
      </c>
      <c r="C2" s="77"/>
      <c r="D2" s="52"/>
      <c r="E2" s="52"/>
      <c r="F2" s="52"/>
      <c r="G2" s="52"/>
      <c r="H2" s="52"/>
      <c r="I2" s="52"/>
      <c r="J2" s="52"/>
      <c r="K2" s="51"/>
      <c r="L2" s="102" t="s">
        <v>234</v>
      </c>
      <c r="M2" s="77"/>
      <c r="N2" s="52"/>
      <c r="O2" s="52"/>
      <c r="P2" s="52"/>
      <c r="Q2" s="52"/>
      <c r="R2" s="52"/>
      <c r="S2" s="52"/>
      <c r="T2" s="52"/>
    </row>
    <row r="3" spans="2:20" ht="11.1" customHeight="1" x14ac:dyDescent="0.2">
      <c r="B3" s="222" t="s">
        <v>59</v>
      </c>
      <c r="C3" s="231"/>
      <c r="D3" s="219" t="s">
        <v>196</v>
      </c>
      <c r="E3" s="219" t="s">
        <v>197</v>
      </c>
      <c r="F3" s="219" t="s">
        <v>198</v>
      </c>
      <c r="G3" s="219" t="s">
        <v>199</v>
      </c>
      <c r="H3" s="219" t="s">
        <v>200</v>
      </c>
      <c r="I3" s="219" t="s">
        <v>201</v>
      </c>
      <c r="J3" s="219" t="s">
        <v>202</v>
      </c>
      <c r="K3" s="51"/>
      <c r="L3" s="222" t="s">
        <v>59</v>
      </c>
      <c r="M3" s="231"/>
      <c r="N3" s="219" t="s">
        <v>196</v>
      </c>
      <c r="O3" s="219" t="s">
        <v>197</v>
      </c>
      <c r="P3" s="219" t="s">
        <v>198</v>
      </c>
      <c r="Q3" s="219" t="s">
        <v>199</v>
      </c>
      <c r="R3" s="219" t="s">
        <v>200</v>
      </c>
      <c r="S3" s="219" t="s">
        <v>201</v>
      </c>
      <c r="T3" s="219" t="s">
        <v>202</v>
      </c>
    </row>
    <row r="4" spans="2:20" ht="11.1" customHeight="1" x14ac:dyDescent="0.2">
      <c r="B4" s="232"/>
      <c r="C4" s="233"/>
      <c r="D4" s="220"/>
      <c r="E4" s="220"/>
      <c r="F4" s="220"/>
      <c r="G4" s="220"/>
      <c r="H4" s="220"/>
      <c r="I4" s="220"/>
      <c r="J4" s="220"/>
      <c r="K4" s="51"/>
      <c r="L4" s="232"/>
      <c r="M4" s="233"/>
      <c r="N4" s="220"/>
      <c r="O4" s="220"/>
      <c r="P4" s="220"/>
      <c r="Q4" s="220"/>
      <c r="R4" s="220"/>
      <c r="S4" s="220"/>
      <c r="T4" s="220"/>
    </row>
    <row r="5" spans="2:20" ht="11.1" customHeight="1" x14ac:dyDescent="0.2">
      <c r="B5" s="226" t="s">
        <v>223</v>
      </c>
      <c r="C5" s="227"/>
      <c r="D5" s="227"/>
      <c r="E5" s="227"/>
      <c r="F5" s="227"/>
      <c r="G5" s="227"/>
      <c r="H5" s="78"/>
      <c r="I5" s="78"/>
      <c r="J5" s="79"/>
      <c r="K5" s="51"/>
      <c r="L5" s="226" t="s">
        <v>223</v>
      </c>
      <c r="M5" s="227"/>
      <c r="N5" s="227"/>
      <c r="O5" s="227"/>
      <c r="P5" s="227"/>
      <c r="Q5" s="227"/>
      <c r="R5" s="78"/>
      <c r="S5" s="78"/>
      <c r="T5" s="79"/>
    </row>
    <row r="6" spans="2:20" ht="11.1" customHeight="1" x14ac:dyDescent="0.2">
      <c r="B6" s="229" t="s">
        <v>204</v>
      </c>
      <c r="C6" s="230"/>
      <c r="D6" s="56">
        <v>83961</v>
      </c>
      <c r="E6" s="56">
        <v>80276</v>
      </c>
      <c r="F6" s="56">
        <v>60299</v>
      </c>
      <c r="G6" s="56"/>
      <c r="H6" s="56">
        <f>SUM(D6:G6)</f>
        <v>224536</v>
      </c>
      <c r="I6" s="56"/>
      <c r="J6" s="56">
        <f t="shared" ref="J6:J17" si="0">H6+I6</f>
        <v>224536</v>
      </c>
      <c r="K6" s="51"/>
      <c r="L6" s="229" t="s">
        <v>204</v>
      </c>
      <c r="M6" s="230"/>
      <c r="N6" s="56">
        <v>83961</v>
      </c>
      <c r="O6" s="56">
        <v>80276</v>
      </c>
      <c r="P6" s="56">
        <v>60299</v>
      </c>
      <c r="Q6" s="56"/>
      <c r="R6" s="56">
        <f>SUM(N6:Q6)</f>
        <v>224536</v>
      </c>
      <c r="S6" s="56"/>
      <c r="T6" s="56">
        <f t="shared" ref="T6:T17" si="1">R6+S6</f>
        <v>224536</v>
      </c>
    </row>
    <row r="7" spans="2:20" ht="11.1" customHeight="1" x14ac:dyDescent="0.2">
      <c r="B7" s="229" t="s">
        <v>33</v>
      </c>
      <c r="C7" s="230"/>
      <c r="D7" s="56">
        <v>61397</v>
      </c>
      <c r="E7" s="56">
        <v>59860</v>
      </c>
      <c r="F7" s="56">
        <v>40261</v>
      </c>
      <c r="G7" s="56"/>
      <c r="H7" s="56">
        <f t="shared" ref="H7:H17" si="2">SUM(D7:G7)</f>
        <v>161518</v>
      </c>
      <c r="I7" s="56"/>
      <c r="J7" s="56">
        <f t="shared" si="0"/>
        <v>161518</v>
      </c>
      <c r="K7" s="51"/>
      <c r="L7" s="229" t="s">
        <v>33</v>
      </c>
      <c r="M7" s="230"/>
      <c r="N7" s="56">
        <v>61397</v>
      </c>
      <c r="O7" s="56">
        <v>59860</v>
      </c>
      <c r="P7" s="56">
        <v>40261</v>
      </c>
      <c r="Q7" s="56"/>
      <c r="R7" s="56">
        <f t="shared" ref="R7:R17" si="3">SUM(N7:Q7)</f>
        <v>161518</v>
      </c>
      <c r="S7" s="56"/>
      <c r="T7" s="56">
        <f t="shared" si="1"/>
        <v>161518</v>
      </c>
    </row>
    <row r="8" spans="2:20" ht="11.1" customHeight="1" x14ac:dyDescent="0.2">
      <c r="B8" s="211" t="s">
        <v>205</v>
      </c>
      <c r="C8" s="212"/>
      <c r="D8" s="53">
        <f>D6-D7</f>
        <v>22564</v>
      </c>
      <c r="E8" s="53">
        <f>E6-E7</f>
        <v>20416</v>
      </c>
      <c r="F8" s="53">
        <f>F6-F7</f>
        <v>20038</v>
      </c>
      <c r="G8" s="53">
        <f>G6-G7</f>
        <v>0</v>
      </c>
      <c r="H8" s="53">
        <f t="shared" si="2"/>
        <v>63018</v>
      </c>
      <c r="I8" s="53">
        <f>I6-I7</f>
        <v>0</v>
      </c>
      <c r="J8" s="53">
        <f t="shared" si="0"/>
        <v>63018</v>
      </c>
      <c r="K8" s="51"/>
      <c r="L8" s="211" t="s">
        <v>205</v>
      </c>
      <c r="M8" s="212"/>
      <c r="N8" s="53">
        <f>N6-N7</f>
        <v>22564</v>
      </c>
      <c r="O8" s="53">
        <f>O6-O7</f>
        <v>20416</v>
      </c>
      <c r="P8" s="53">
        <f>P6-P7</f>
        <v>20038</v>
      </c>
      <c r="Q8" s="53">
        <f>Q6-Q7</f>
        <v>0</v>
      </c>
      <c r="R8" s="53">
        <f t="shared" si="3"/>
        <v>63018</v>
      </c>
      <c r="S8" s="53">
        <f>S6-S7</f>
        <v>0</v>
      </c>
      <c r="T8" s="53">
        <f t="shared" si="1"/>
        <v>63018</v>
      </c>
    </row>
    <row r="9" spans="2:20" ht="11.1" customHeight="1" x14ac:dyDescent="0.2">
      <c r="B9" s="213" t="s">
        <v>4</v>
      </c>
      <c r="C9" s="214"/>
      <c r="D9" s="56">
        <v>3695</v>
      </c>
      <c r="E9" s="56">
        <v>1614</v>
      </c>
      <c r="F9" s="56">
        <v>3562</v>
      </c>
      <c r="G9" s="56">
        <v>172</v>
      </c>
      <c r="H9" s="56">
        <f t="shared" si="2"/>
        <v>9043</v>
      </c>
      <c r="I9" s="56"/>
      <c r="J9" s="56">
        <f t="shared" si="0"/>
        <v>9043</v>
      </c>
      <c r="K9" s="51"/>
      <c r="L9" s="213" t="s">
        <v>4</v>
      </c>
      <c r="M9" s="214"/>
      <c r="N9" s="56">
        <v>3695</v>
      </c>
      <c r="O9" s="56">
        <v>1614</v>
      </c>
      <c r="P9" s="56">
        <v>3562</v>
      </c>
      <c r="Q9" s="56">
        <v>172</v>
      </c>
      <c r="R9" s="56">
        <f t="shared" si="3"/>
        <v>9043</v>
      </c>
      <c r="S9" s="56"/>
      <c r="T9" s="56">
        <f t="shared" si="1"/>
        <v>9043</v>
      </c>
    </row>
    <row r="10" spans="2:20" ht="11.1" customHeight="1" x14ac:dyDescent="0.2">
      <c r="B10" s="213" t="s">
        <v>5</v>
      </c>
      <c r="C10" s="214"/>
      <c r="D10" s="56">
        <v>13736</v>
      </c>
      <c r="E10" s="56">
        <v>7516</v>
      </c>
      <c r="F10" s="56">
        <v>10095</v>
      </c>
      <c r="G10" s="56">
        <v>1054</v>
      </c>
      <c r="H10" s="56">
        <f t="shared" si="2"/>
        <v>32401</v>
      </c>
      <c r="I10" s="56"/>
      <c r="J10" s="56">
        <f t="shared" si="0"/>
        <v>32401</v>
      </c>
      <c r="K10" s="51"/>
      <c r="L10" s="213" t="s">
        <v>5</v>
      </c>
      <c r="M10" s="214"/>
      <c r="N10" s="56">
        <v>13736</v>
      </c>
      <c r="O10" s="56">
        <v>7516</v>
      </c>
      <c r="P10" s="56">
        <v>10095</v>
      </c>
      <c r="Q10" s="56">
        <v>1054</v>
      </c>
      <c r="R10" s="56">
        <f t="shared" si="3"/>
        <v>32401</v>
      </c>
      <c r="S10" s="56"/>
      <c r="T10" s="56">
        <f t="shared" si="1"/>
        <v>32401</v>
      </c>
    </row>
    <row r="11" spans="2:20" ht="11.1" customHeight="1" x14ac:dyDescent="0.2">
      <c r="B11" s="211" t="s">
        <v>206</v>
      </c>
      <c r="C11" s="212"/>
      <c r="D11" s="53">
        <f>D8-D9-D10</f>
        <v>5133</v>
      </c>
      <c r="E11" s="53">
        <f>E8-E9-E10</f>
        <v>11286</v>
      </c>
      <c r="F11" s="53">
        <f>F8-F9-F10</f>
        <v>6381</v>
      </c>
      <c r="G11" s="53">
        <f>G8-G9-G10</f>
        <v>-1226</v>
      </c>
      <c r="H11" s="53">
        <f t="shared" si="2"/>
        <v>21574</v>
      </c>
      <c r="I11" s="53">
        <f>I8-I9-I10</f>
        <v>0</v>
      </c>
      <c r="J11" s="53">
        <f t="shared" si="0"/>
        <v>21574</v>
      </c>
      <c r="K11" s="51"/>
      <c r="L11" s="211" t="s">
        <v>206</v>
      </c>
      <c r="M11" s="212"/>
      <c r="N11" s="53">
        <f>N8-N9-N10</f>
        <v>5133</v>
      </c>
      <c r="O11" s="53">
        <f>O8-O9-O10</f>
        <v>11286</v>
      </c>
      <c r="P11" s="53">
        <f>P8-P9-P10</f>
        <v>6381</v>
      </c>
      <c r="Q11" s="53">
        <f>Q8-Q9-Q10</f>
        <v>-1226</v>
      </c>
      <c r="R11" s="53">
        <f t="shared" si="3"/>
        <v>21574</v>
      </c>
      <c r="S11" s="53">
        <f>S8-S9-S10</f>
        <v>0</v>
      </c>
      <c r="T11" s="53">
        <f t="shared" si="1"/>
        <v>21574</v>
      </c>
    </row>
    <row r="12" spans="2:20" ht="11.1" customHeight="1" x14ac:dyDescent="0.2">
      <c r="B12" s="213" t="s">
        <v>207</v>
      </c>
      <c r="C12" s="214"/>
      <c r="D12" s="56">
        <v>169</v>
      </c>
      <c r="E12" s="56">
        <v>-133</v>
      </c>
      <c r="F12" s="56">
        <v>-1220</v>
      </c>
      <c r="G12" s="56">
        <v>0</v>
      </c>
      <c r="H12" s="56">
        <f t="shared" si="2"/>
        <v>-1184</v>
      </c>
      <c r="I12" s="56">
        <v>0</v>
      </c>
      <c r="J12" s="56">
        <f t="shared" si="0"/>
        <v>-1184</v>
      </c>
      <c r="K12" s="51"/>
      <c r="L12" s="213" t="s">
        <v>207</v>
      </c>
      <c r="M12" s="214"/>
      <c r="N12" s="56">
        <v>169</v>
      </c>
      <c r="O12" s="56">
        <v>-133</v>
      </c>
      <c r="P12" s="56">
        <v>-1220</v>
      </c>
      <c r="Q12" s="56">
        <v>0</v>
      </c>
      <c r="R12" s="56">
        <f t="shared" si="3"/>
        <v>-1184</v>
      </c>
      <c r="S12" s="56">
        <v>0</v>
      </c>
      <c r="T12" s="56">
        <f t="shared" si="1"/>
        <v>-1184</v>
      </c>
    </row>
    <row r="13" spans="2:20" ht="11.1" customHeight="1" x14ac:dyDescent="0.2">
      <c r="B13" s="215" t="s">
        <v>208</v>
      </c>
      <c r="C13" s="228"/>
      <c r="D13" s="56">
        <v>0</v>
      </c>
      <c r="E13" s="56">
        <v>0</v>
      </c>
      <c r="F13" s="56">
        <v>-6</v>
      </c>
      <c r="G13" s="56">
        <v>0</v>
      </c>
      <c r="H13" s="56">
        <f t="shared" si="2"/>
        <v>-6</v>
      </c>
      <c r="I13" s="56"/>
      <c r="J13" s="56">
        <f t="shared" si="0"/>
        <v>-6</v>
      </c>
      <c r="K13" s="51"/>
      <c r="L13" s="215" t="s">
        <v>208</v>
      </c>
      <c r="M13" s="228"/>
      <c r="N13" s="56">
        <v>0</v>
      </c>
      <c r="O13" s="56">
        <v>0</v>
      </c>
      <c r="P13" s="56">
        <v>-6</v>
      </c>
      <c r="Q13" s="56">
        <v>0</v>
      </c>
      <c r="R13" s="56">
        <f t="shared" si="3"/>
        <v>-6</v>
      </c>
      <c r="S13" s="56"/>
      <c r="T13" s="56">
        <f t="shared" si="1"/>
        <v>-6</v>
      </c>
    </row>
    <row r="14" spans="2:20" ht="11.1" customHeight="1" x14ac:dyDescent="0.2">
      <c r="B14" s="215" t="s">
        <v>27</v>
      </c>
      <c r="C14" s="228"/>
      <c r="D14" s="56"/>
      <c r="E14" s="56"/>
      <c r="F14" s="56"/>
      <c r="G14" s="56"/>
      <c r="H14" s="56">
        <f t="shared" si="2"/>
        <v>0</v>
      </c>
      <c r="I14" s="56">
        <v>0</v>
      </c>
      <c r="J14" s="56">
        <f t="shared" si="0"/>
        <v>0</v>
      </c>
      <c r="K14" s="51"/>
      <c r="L14" s="215" t="s">
        <v>27</v>
      </c>
      <c r="M14" s="228"/>
      <c r="N14" s="56"/>
      <c r="O14" s="56"/>
      <c r="P14" s="56"/>
      <c r="Q14" s="56"/>
      <c r="R14" s="56">
        <f t="shared" si="3"/>
        <v>0</v>
      </c>
      <c r="S14" s="56">
        <v>0</v>
      </c>
      <c r="T14" s="56">
        <f t="shared" si="1"/>
        <v>0</v>
      </c>
    </row>
    <row r="15" spans="2:20" ht="11.1" customHeight="1" x14ac:dyDescent="0.2">
      <c r="B15" s="211" t="s">
        <v>209</v>
      </c>
      <c r="C15" s="212"/>
      <c r="D15" s="53">
        <f t="shared" ref="D15:G15" si="4">D11+D12+D13+D14</f>
        <v>5302</v>
      </c>
      <c r="E15" s="53">
        <f t="shared" si="4"/>
        <v>11153</v>
      </c>
      <c r="F15" s="53">
        <f t="shared" si="4"/>
        <v>5155</v>
      </c>
      <c r="G15" s="53">
        <f t="shared" si="4"/>
        <v>-1226</v>
      </c>
      <c r="H15" s="53">
        <f t="shared" si="2"/>
        <v>20384</v>
      </c>
      <c r="I15" s="53">
        <f>I11+I12+I14</f>
        <v>0</v>
      </c>
      <c r="J15" s="53">
        <f t="shared" si="0"/>
        <v>20384</v>
      </c>
      <c r="K15" s="51"/>
      <c r="L15" s="211" t="s">
        <v>209</v>
      </c>
      <c r="M15" s="212"/>
      <c r="N15" s="53">
        <f t="shared" ref="N15:Q15" si="5">N11+N12+N13+N14</f>
        <v>5302</v>
      </c>
      <c r="O15" s="53">
        <f t="shared" si="5"/>
        <v>11153</v>
      </c>
      <c r="P15" s="53">
        <f t="shared" si="5"/>
        <v>5155</v>
      </c>
      <c r="Q15" s="53">
        <f t="shared" si="5"/>
        <v>-1226</v>
      </c>
      <c r="R15" s="53">
        <f t="shared" si="3"/>
        <v>20384</v>
      </c>
      <c r="S15" s="53">
        <f>S11+S12+S14</f>
        <v>0</v>
      </c>
      <c r="T15" s="53">
        <f t="shared" si="1"/>
        <v>20384</v>
      </c>
    </row>
    <row r="16" spans="2:20" ht="11.1" customHeight="1" x14ac:dyDescent="0.2">
      <c r="B16" s="80" t="s">
        <v>22</v>
      </c>
      <c r="C16" s="81"/>
      <c r="D16" s="53">
        <v>6469</v>
      </c>
      <c r="E16" s="53">
        <v>3751</v>
      </c>
      <c r="F16" s="53">
        <v>2569</v>
      </c>
      <c r="G16" s="53">
        <v>0</v>
      </c>
      <c r="H16" s="53">
        <f t="shared" si="2"/>
        <v>12789</v>
      </c>
      <c r="I16" s="53">
        <v>0</v>
      </c>
      <c r="J16" s="53">
        <f t="shared" si="0"/>
        <v>12789</v>
      </c>
      <c r="K16" s="51"/>
      <c r="L16" s="80" t="s">
        <v>22</v>
      </c>
      <c r="M16" s="81"/>
      <c r="N16" s="53">
        <v>6469</v>
      </c>
      <c r="O16" s="53">
        <v>3751</v>
      </c>
      <c r="P16" s="53">
        <v>2569</v>
      </c>
      <c r="Q16" s="53">
        <v>0</v>
      </c>
      <c r="R16" s="53">
        <f t="shared" si="3"/>
        <v>12789</v>
      </c>
      <c r="S16" s="53">
        <v>0</v>
      </c>
      <c r="T16" s="53">
        <f t="shared" si="1"/>
        <v>12789</v>
      </c>
    </row>
    <row r="17" spans="2:20" ht="11.1" customHeight="1" x14ac:dyDescent="0.2">
      <c r="B17" s="211" t="s">
        <v>23</v>
      </c>
      <c r="C17" s="212"/>
      <c r="D17" s="53">
        <f>D15+D16</f>
        <v>11771</v>
      </c>
      <c r="E17" s="53">
        <f t="shared" ref="E17:G17" si="6">E15+E16</f>
        <v>14904</v>
      </c>
      <c r="F17" s="53">
        <f t="shared" si="6"/>
        <v>7724</v>
      </c>
      <c r="G17" s="53">
        <f t="shared" si="6"/>
        <v>-1226</v>
      </c>
      <c r="H17" s="53">
        <f t="shared" si="2"/>
        <v>33173</v>
      </c>
      <c r="I17" s="53">
        <f t="shared" ref="I17" si="7">I15+I16</f>
        <v>0</v>
      </c>
      <c r="J17" s="53">
        <f t="shared" si="0"/>
        <v>33173</v>
      </c>
      <c r="K17" s="51"/>
      <c r="L17" s="211" t="s">
        <v>23</v>
      </c>
      <c r="M17" s="212"/>
      <c r="N17" s="53">
        <f>N15+N16</f>
        <v>11771</v>
      </c>
      <c r="O17" s="53">
        <f t="shared" ref="O17:Q17" si="8">O15+O16</f>
        <v>14904</v>
      </c>
      <c r="P17" s="53">
        <f t="shared" si="8"/>
        <v>7724</v>
      </c>
      <c r="Q17" s="53">
        <f t="shared" si="8"/>
        <v>-1226</v>
      </c>
      <c r="R17" s="53">
        <f t="shared" si="3"/>
        <v>33173</v>
      </c>
      <c r="S17" s="53">
        <f t="shared" ref="S17" si="9">S15+S16</f>
        <v>0</v>
      </c>
      <c r="T17" s="53">
        <f t="shared" si="1"/>
        <v>33173</v>
      </c>
    </row>
    <row r="18" spans="2:20" s="51" customFormat="1" ht="11.1" customHeight="1" x14ac:dyDescent="0.2">
      <c r="B18" s="84"/>
      <c r="C18" s="85"/>
      <c r="D18" s="84"/>
      <c r="E18" s="84"/>
      <c r="F18" s="84"/>
      <c r="G18" s="84"/>
      <c r="H18" s="84"/>
      <c r="I18" s="84"/>
      <c r="J18" s="84"/>
      <c r="L18" s="84"/>
      <c r="M18" s="85"/>
      <c r="N18" s="84"/>
      <c r="O18" s="84"/>
      <c r="P18" s="84"/>
      <c r="Q18" s="84"/>
      <c r="R18" s="84"/>
      <c r="S18" s="84"/>
      <c r="T18" s="84"/>
    </row>
    <row r="19" spans="2:20" s="51" customFormat="1" ht="11.1" customHeight="1" x14ac:dyDescent="0.2">
      <c r="B19" s="52"/>
      <c r="C19" s="77"/>
      <c r="D19" s="52"/>
      <c r="E19" s="52"/>
      <c r="F19" s="52"/>
      <c r="G19" s="52"/>
      <c r="H19" s="52"/>
      <c r="I19" s="52"/>
      <c r="J19" s="52"/>
      <c r="L19" s="52"/>
      <c r="M19" s="77"/>
      <c r="N19" s="52"/>
      <c r="O19" s="52"/>
      <c r="P19" s="52"/>
      <c r="Q19" s="52"/>
      <c r="R19" s="52"/>
      <c r="S19" s="52"/>
      <c r="T19" s="52"/>
    </row>
    <row r="20" spans="2:20" s="51" customFormat="1" ht="11.1" customHeight="1" x14ac:dyDescent="0.2">
      <c r="B20" s="222" t="s">
        <v>59</v>
      </c>
      <c r="C20" s="231"/>
      <c r="D20" s="219" t="s">
        <v>196</v>
      </c>
      <c r="E20" s="219" t="s">
        <v>197</v>
      </c>
      <c r="F20" s="219" t="s">
        <v>198</v>
      </c>
      <c r="G20" s="219" t="s">
        <v>199</v>
      </c>
      <c r="H20" s="219" t="s">
        <v>200</v>
      </c>
      <c r="I20" s="219" t="s">
        <v>201</v>
      </c>
      <c r="J20" s="219" t="s">
        <v>202</v>
      </c>
      <c r="L20" s="222" t="s">
        <v>59</v>
      </c>
      <c r="M20" s="231"/>
      <c r="N20" s="219" t="s">
        <v>196</v>
      </c>
      <c r="O20" s="219" t="s">
        <v>197</v>
      </c>
      <c r="P20" s="219" t="s">
        <v>198</v>
      </c>
      <c r="Q20" s="219" t="s">
        <v>199</v>
      </c>
      <c r="R20" s="219" t="s">
        <v>200</v>
      </c>
      <c r="S20" s="219" t="s">
        <v>201</v>
      </c>
      <c r="T20" s="219" t="s">
        <v>202</v>
      </c>
    </row>
    <row r="21" spans="2:20" s="51" customFormat="1" ht="11.1" customHeight="1" x14ac:dyDescent="0.2">
      <c r="B21" s="232"/>
      <c r="C21" s="233"/>
      <c r="D21" s="220"/>
      <c r="E21" s="220"/>
      <c r="F21" s="220"/>
      <c r="G21" s="220"/>
      <c r="H21" s="220"/>
      <c r="I21" s="220"/>
      <c r="J21" s="220"/>
      <c r="L21" s="232"/>
      <c r="M21" s="233"/>
      <c r="N21" s="220"/>
      <c r="O21" s="220"/>
      <c r="P21" s="220"/>
      <c r="Q21" s="220"/>
      <c r="R21" s="220"/>
      <c r="S21" s="220"/>
      <c r="T21" s="220"/>
    </row>
    <row r="22" spans="2:20" s="51" customFormat="1" ht="11.1" customHeight="1" x14ac:dyDescent="0.2">
      <c r="B22" s="226" t="s">
        <v>224</v>
      </c>
      <c r="C22" s="227"/>
      <c r="D22" s="227"/>
      <c r="E22" s="227"/>
      <c r="F22" s="227"/>
      <c r="G22" s="227"/>
      <c r="H22" s="78"/>
      <c r="I22" s="78"/>
      <c r="J22" s="79"/>
      <c r="L22" s="226" t="s">
        <v>225</v>
      </c>
      <c r="M22" s="227"/>
      <c r="N22" s="227"/>
      <c r="O22" s="227"/>
      <c r="P22" s="227"/>
      <c r="Q22" s="227"/>
      <c r="R22" s="78"/>
      <c r="S22" s="78"/>
      <c r="T22" s="79"/>
    </row>
    <row r="23" spans="2:20" s="51" customFormat="1" ht="11.1" customHeight="1" x14ac:dyDescent="0.2">
      <c r="B23" s="229" t="s">
        <v>204</v>
      </c>
      <c r="C23" s="230"/>
      <c r="D23" s="91">
        <v>203582</v>
      </c>
      <c r="E23" s="91">
        <v>147533</v>
      </c>
      <c r="F23" s="91">
        <v>110829</v>
      </c>
      <c r="G23" s="91">
        <v>0</v>
      </c>
      <c r="H23" s="56">
        <f>SUM(D23:G23)</f>
        <v>461944</v>
      </c>
      <c r="I23" s="56"/>
      <c r="J23" s="56">
        <f t="shared" ref="J23:J34" si="10">H23+I23</f>
        <v>461944</v>
      </c>
      <c r="L23" s="229" t="s">
        <v>204</v>
      </c>
      <c r="M23" s="230"/>
      <c r="N23" s="91">
        <f t="shared" ref="N23:Q24" si="11">D23-D6</f>
        <v>119621</v>
      </c>
      <c r="O23" s="91">
        <f t="shared" si="11"/>
        <v>67257</v>
      </c>
      <c r="P23" s="91">
        <f t="shared" si="11"/>
        <v>50530</v>
      </c>
      <c r="Q23" s="91">
        <f t="shared" si="11"/>
        <v>0</v>
      </c>
      <c r="R23" s="56">
        <f>SUM(N23:Q23)</f>
        <v>237408</v>
      </c>
      <c r="S23" s="56">
        <f>I23-I6</f>
        <v>0</v>
      </c>
      <c r="T23" s="56">
        <f t="shared" ref="T23:T34" si="12">R23+S23</f>
        <v>237408</v>
      </c>
    </row>
    <row r="24" spans="2:20" s="51" customFormat="1" ht="11.1" customHeight="1" x14ac:dyDescent="0.2">
      <c r="B24" s="229" t="s">
        <v>33</v>
      </c>
      <c r="C24" s="230"/>
      <c r="D24" s="91">
        <v>155090</v>
      </c>
      <c r="E24" s="91">
        <v>109196</v>
      </c>
      <c r="F24" s="91">
        <v>73124</v>
      </c>
      <c r="G24" s="91">
        <v>0</v>
      </c>
      <c r="H24" s="56">
        <f t="shared" ref="H24:H34" si="13">SUM(D24:G24)</f>
        <v>337410</v>
      </c>
      <c r="I24" s="56"/>
      <c r="J24" s="56">
        <f t="shared" si="10"/>
        <v>337410</v>
      </c>
      <c r="L24" s="229" t="s">
        <v>33</v>
      </c>
      <c r="M24" s="230"/>
      <c r="N24" s="91">
        <f t="shared" si="11"/>
        <v>93693</v>
      </c>
      <c r="O24" s="91">
        <f t="shared" si="11"/>
        <v>49336</v>
      </c>
      <c r="P24" s="91">
        <f t="shared" si="11"/>
        <v>32863</v>
      </c>
      <c r="Q24" s="91">
        <f t="shared" si="11"/>
        <v>0</v>
      </c>
      <c r="R24" s="56">
        <f t="shared" ref="R24:R34" si="14">SUM(N24:Q24)</f>
        <v>175892</v>
      </c>
      <c r="S24" s="56">
        <f>I24-I7</f>
        <v>0</v>
      </c>
      <c r="T24" s="56">
        <f t="shared" si="12"/>
        <v>175892</v>
      </c>
    </row>
    <row r="25" spans="2:20" s="51" customFormat="1" ht="11.1" customHeight="1" x14ac:dyDescent="0.2">
      <c r="B25" s="211" t="s">
        <v>205</v>
      </c>
      <c r="C25" s="212"/>
      <c r="D25" s="92">
        <f>D23-D24</f>
        <v>48492</v>
      </c>
      <c r="E25" s="92">
        <f>E23-E24</f>
        <v>38337</v>
      </c>
      <c r="F25" s="92">
        <f>F23-F24</f>
        <v>37705</v>
      </c>
      <c r="G25" s="92">
        <f>G23-G24</f>
        <v>0</v>
      </c>
      <c r="H25" s="53">
        <f t="shared" si="13"/>
        <v>124534</v>
      </c>
      <c r="I25" s="53">
        <f>I23-I24</f>
        <v>0</v>
      </c>
      <c r="J25" s="53">
        <f t="shared" si="10"/>
        <v>124534</v>
      </c>
      <c r="L25" s="211" t="s">
        <v>205</v>
      </c>
      <c r="M25" s="212"/>
      <c r="N25" s="92">
        <f>N23-N24</f>
        <v>25928</v>
      </c>
      <c r="O25" s="92">
        <f>O23-O24</f>
        <v>17921</v>
      </c>
      <c r="P25" s="92">
        <f>P23-P24</f>
        <v>17667</v>
      </c>
      <c r="Q25" s="92">
        <f>Q23-Q24</f>
        <v>0</v>
      </c>
      <c r="R25" s="53">
        <f t="shared" si="14"/>
        <v>61516</v>
      </c>
      <c r="S25" s="53">
        <f>S23-S24</f>
        <v>0</v>
      </c>
      <c r="T25" s="53">
        <f t="shared" si="12"/>
        <v>61516</v>
      </c>
    </row>
    <row r="26" spans="2:20" s="51" customFormat="1" ht="11.1" customHeight="1" x14ac:dyDescent="0.2">
      <c r="B26" s="213" t="s">
        <v>4</v>
      </c>
      <c r="C26" s="214"/>
      <c r="D26" s="91">
        <v>7134</v>
      </c>
      <c r="E26" s="91">
        <v>3280</v>
      </c>
      <c r="F26" s="91">
        <v>6254</v>
      </c>
      <c r="G26" s="91">
        <v>255</v>
      </c>
      <c r="H26" s="56">
        <f t="shared" si="13"/>
        <v>16923</v>
      </c>
      <c r="I26" s="56"/>
      <c r="J26" s="56">
        <f t="shared" si="10"/>
        <v>16923</v>
      </c>
      <c r="L26" s="213" t="s">
        <v>4</v>
      </c>
      <c r="M26" s="214"/>
      <c r="N26" s="91">
        <f t="shared" ref="N26:Q27" si="15">D26-D9</f>
        <v>3439</v>
      </c>
      <c r="O26" s="91">
        <f t="shared" si="15"/>
        <v>1666</v>
      </c>
      <c r="P26" s="91">
        <f t="shared" si="15"/>
        <v>2692</v>
      </c>
      <c r="Q26" s="91">
        <f t="shared" si="15"/>
        <v>83</v>
      </c>
      <c r="R26" s="56">
        <f t="shared" si="14"/>
        <v>7880</v>
      </c>
      <c r="S26" s="56">
        <f>I26-I9</f>
        <v>0</v>
      </c>
      <c r="T26" s="56">
        <f t="shared" si="12"/>
        <v>7880</v>
      </c>
    </row>
    <row r="27" spans="2:20" s="51" customFormat="1" ht="11.1" customHeight="1" x14ac:dyDescent="0.2">
      <c r="B27" s="213" t="s">
        <v>5</v>
      </c>
      <c r="C27" s="214"/>
      <c r="D27" s="91">
        <v>27631</v>
      </c>
      <c r="E27" s="91">
        <v>13986</v>
      </c>
      <c r="F27" s="91">
        <v>19698</v>
      </c>
      <c r="G27" s="91">
        <v>1912</v>
      </c>
      <c r="H27" s="56">
        <f t="shared" si="13"/>
        <v>63227</v>
      </c>
      <c r="I27" s="56"/>
      <c r="J27" s="56">
        <f t="shared" si="10"/>
        <v>63227</v>
      </c>
      <c r="L27" s="213" t="s">
        <v>5</v>
      </c>
      <c r="M27" s="214"/>
      <c r="N27" s="91">
        <f t="shared" si="15"/>
        <v>13895</v>
      </c>
      <c r="O27" s="91">
        <f t="shared" si="15"/>
        <v>6470</v>
      </c>
      <c r="P27" s="91">
        <f t="shared" si="15"/>
        <v>9603</v>
      </c>
      <c r="Q27" s="91">
        <f t="shared" si="15"/>
        <v>858</v>
      </c>
      <c r="R27" s="56">
        <f t="shared" si="14"/>
        <v>30826</v>
      </c>
      <c r="S27" s="56">
        <f>I27-I10</f>
        <v>0</v>
      </c>
      <c r="T27" s="56">
        <f t="shared" si="12"/>
        <v>30826</v>
      </c>
    </row>
    <row r="28" spans="2:20" s="51" customFormat="1" ht="11.1" customHeight="1" x14ac:dyDescent="0.2">
      <c r="B28" s="211" t="s">
        <v>206</v>
      </c>
      <c r="C28" s="212"/>
      <c r="D28" s="92">
        <f t="shared" ref="D28:G28" si="16">D25-D26-D27</f>
        <v>13727</v>
      </c>
      <c r="E28" s="92">
        <f t="shared" si="16"/>
        <v>21071</v>
      </c>
      <c r="F28" s="92">
        <f t="shared" si="16"/>
        <v>11753</v>
      </c>
      <c r="G28" s="92">
        <f t="shared" si="16"/>
        <v>-2167</v>
      </c>
      <c r="H28" s="53">
        <f t="shared" si="13"/>
        <v>44384</v>
      </c>
      <c r="I28" s="53">
        <f>I25-I26-I27</f>
        <v>0</v>
      </c>
      <c r="J28" s="53">
        <f t="shared" si="10"/>
        <v>44384</v>
      </c>
      <c r="L28" s="211" t="s">
        <v>206</v>
      </c>
      <c r="M28" s="212"/>
      <c r="N28" s="92">
        <f>N25-N26-N27</f>
        <v>8594</v>
      </c>
      <c r="O28" s="92">
        <f>O25-O26-O27</f>
        <v>9785</v>
      </c>
      <c r="P28" s="92">
        <f>P25-P26-P27</f>
        <v>5372</v>
      </c>
      <c r="Q28" s="92">
        <f>Q25-Q26-Q27</f>
        <v>-941</v>
      </c>
      <c r="R28" s="53">
        <f t="shared" si="14"/>
        <v>22810</v>
      </c>
      <c r="S28" s="53">
        <f>S25-S26-S27</f>
        <v>0</v>
      </c>
      <c r="T28" s="53">
        <f t="shared" si="12"/>
        <v>22810</v>
      </c>
    </row>
    <row r="29" spans="2:20" s="51" customFormat="1" ht="11.1" customHeight="1" x14ac:dyDescent="0.2">
      <c r="B29" s="213" t="s">
        <v>207</v>
      </c>
      <c r="C29" s="214"/>
      <c r="D29" s="91">
        <v>-1239</v>
      </c>
      <c r="E29" s="91">
        <v>-611</v>
      </c>
      <c r="F29" s="91">
        <v>-2524</v>
      </c>
      <c r="G29" s="91">
        <v>0</v>
      </c>
      <c r="H29" s="56">
        <f t="shared" si="13"/>
        <v>-4374</v>
      </c>
      <c r="I29" s="56">
        <v>0</v>
      </c>
      <c r="J29" s="56">
        <f t="shared" si="10"/>
        <v>-4374</v>
      </c>
      <c r="L29" s="213" t="s">
        <v>207</v>
      </c>
      <c r="M29" s="214"/>
      <c r="N29" s="91">
        <f t="shared" ref="N29:P31" si="17">D29-D12</f>
        <v>-1408</v>
      </c>
      <c r="O29" s="91">
        <f t="shared" si="17"/>
        <v>-478</v>
      </c>
      <c r="P29" s="91">
        <f t="shared" si="17"/>
        <v>-1304</v>
      </c>
      <c r="Q29" s="91">
        <v>0</v>
      </c>
      <c r="R29" s="56">
        <f t="shared" si="14"/>
        <v>-3190</v>
      </c>
      <c r="S29" s="56">
        <f>I29-I12</f>
        <v>0</v>
      </c>
      <c r="T29" s="56">
        <f t="shared" si="12"/>
        <v>-3190</v>
      </c>
    </row>
    <row r="30" spans="2:20" s="51" customFormat="1" ht="11.1" customHeight="1" x14ac:dyDescent="0.2">
      <c r="B30" s="215" t="s">
        <v>208</v>
      </c>
      <c r="C30" s="228"/>
      <c r="D30" s="91">
        <v>0</v>
      </c>
      <c r="E30" s="91">
        <v>0</v>
      </c>
      <c r="F30" s="91">
        <v>400</v>
      </c>
      <c r="G30" s="91">
        <v>0</v>
      </c>
      <c r="H30" s="56">
        <f t="shared" si="13"/>
        <v>400</v>
      </c>
      <c r="I30" s="56"/>
      <c r="J30" s="56">
        <f t="shared" si="10"/>
        <v>400</v>
      </c>
      <c r="L30" s="215" t="s">
        <v>208</v>
      </c>
      <c r="M30" s="228"/>
      <c r="N30" s="91">
        <f t="shared" si="17"/>
        <v>0</v>
      </c>
      <c r="O30" s="91">
        <f t="shared" si="17"/>
        <v>0</v>
      </c>
      <c r="P30" s="91">
        <f t="shared" si="17"/>
        <v>406</v>
      </c>
      <c r="Q30" s="91">
        <v>0</v>
      </c>
      <c r="R30" s="56">
        <f t="shared" si="14"/>
        <v>406</v>
      </c>
      <c r="S30" s="56">
        <f>I30-I13</f>
        <v>0</v>
      </c>
      <c r="T30" s="56">
        <f t="shared" si="12"/>
        <v>406</v>
      </c>
    </row>
    <row r="31" spans="2:20" s="51" customFormat="1" ht="11.1" customHeight="1" x14ac:dyDescent="0.2">
      <c r="B31" s="215" t="s">
        <v>27</v>
      </c>
      <c r="C31" s="228"/>
      <c r="D31" s="91"/>
      <c r="E31" s="91"/>
      <c r="F31" s="91"/>
      <c r="G31" s="91"/>
      <c r="H31" s="56">
        <f t="shared" si="13"/>
        <v>0</v>
      </c>
      <c r="I31" s="56">
        <v>0</v>
      </c>
      <c r="J31" s="56">
        <f t="shared" si="10"/>
        <v>0</v>
      </c>
      <c r="L31" s="215" t="s">
        <v>27</v>
      </c>
      <c r="M31" s="228"/>
      <c r="N31" s="91">
        <f t="shared" si="17"/>
        <v>0</v>
      </c>
      <c r="O31" s="91">
        <f t="shared" si="17"/>
        <v>0</v>
      </c>
      <c r="P31" s="91">
        <f t="shared" si="17"/>
        <v>0</v>
      </c>
      <c r="Q31" s="91">
        <v>0</v>
      </c>
      <c r="R31" s="56">
        <f t="shared" si="14"/>
        <v>0</v>
      </c>
      <c r="S31" s="56">
        <f>I31-I14</f>
        <v>0</v>
      </c>
      <c r="T31" s="56">
        <f t="shared" si="12"/>
        <v>0</v>
      </c>
    </row>
    <row r="32" spans="2:20" s="51" customFormat="1" ht="11.1" customHeight="1" x14ac:dyDescent="0.2">
      <c r="B32" s="211" t="s">
        <v>209</v>
      </c>
      <c r="C32" s="212"/>
      <c r="D32" s="92">
        <f t="shared" ref="D32:G32" si="18">D28+D29+D31+D30</f>
        <v>12488</v>
      </c>
      <c r="E32" s="92">
        <f t="shared" si="18"/>
        <v>20460</v>
      </c>
      <c r="F32" s="92">
        <f t="shared" si="18"/>
        <v>9629</v>
      </c>
      <c r="G32" s="92">
        <f t="shared" si="18"/>
        <v>-2167</v>
      </c>
      <c r="H32" s="53">
        <f t="shared" si="13"/>
        <v>40410</v>
      </c>
      <c r="I32" s="53">
        <f>I28+I29+I31</f>
        <v>0</v>
      </c>
      <c r="J32" s="53">
        <f t="shared" si="10"/>
        <v>40410</v>
      </c>
      <c r="L32" s="211" t="s">
        <v>209</v>
      </c>
      <c r="M32" s="212"/>
      <c r="N32" s="92">
        <f t="shared" ref="N32:Q32" si="19">N28+N29+N30+N31</f>
        <v>7186</v>
      </c>
      <c r="O32" s="92">
        <f t="shared" si="19"/>
        <v>9307</v>
      </c>
      <c r="P32" s="92">
        <f t="shared" si="19"/>
        <v>4474</v>
      </c>
      <c r="Q32" s="92">
        <f t="shared" si="19"/>
        <v>-941</v>
      </c>
      <c r="R32" s="53">
        <f t="shared" si="14"/>
        <v>20026</v>
      </c>
      <c r="S32" s="53">
        <f>S28+S29+S31</f>
        <v>0</v>
      </c>
      <c r="T32" s="53">
        <f t="shared" si="12"/>
        <v>20026</v>
      </c>
    </row>
    <row r="33" spans="2:20" s="51" customFormat="1" ht="11.1" customHeight="1" x14ac:dyDescent="0.2">
      <c r="B33" s="80" t="s">
        <v>22</v>
      </c>
      <c r="C33" s="81"/>
      <c r="D33" s="92">
        <v>13371</v>
      </c>
      <c r="E33" s="92">
        <v>7668</v>
      </c>
      <c r="F33" s="92">
        <v>4731</v>
      </c>
      <c r="G33" s="92">
        <v>0</v>
      </c>
      <c r="H33" s="53">
        <f t="shared" si="13"/>
        <v>25770</v>
      </c>
      <c r="I33" s="53">
        <v>0</v>
      </c>
      <c r="J33" s="53">
        <f t="shared" si="10"/>
        <v>25770</v>
      </c>
      <c r="L33" s="80" t="s">
        <v>22</v>
      </c>
      <c r="M33" s="81"/>
      <c r="N33" s="92">
        <f>D33-D16</f>
        <v>6902</v>
      </c>
      <c r="O33" s="92">
        <f>E33-E16</f>
        <v>3917</v>
      </c>
      <c r="P33" s="92">
        <f>F33-F16</f>
        <v>2162</v>
      </c>
      <c r="Q33" s="92">
        <f>G33-G16</f>
        <v>0</v>
      </c>
      <c r="R33" s="53">
        <f t="shared" si="14"/>
        <v>12981</v>
      </c>
      <c r="S33" s="53">
        <f>I33-I16</f>
        <v>0</v>
      </c>
      <c r="T33" s="53">
        <f t="shared" si="12"/>
        <v>12981</v>
      </c>
    </row>
    <row r="34" spans="2:20" s="51" customFormat="1" ht="11.1" customHeight="1" x14ac:dyDescent="0.2">
      <c r="B34" s="211" t="s">
        <v>23</v>
      </c>
      <c r="C34" s="212"/>
      <c r="D34" s="92">
        <f t="shared" ref="D34:G34" si="20">D32+D33</f>
        <v>25859</v>
      </c>
      <c r="E34" s="92">
        <f t="shared" si="20"/>
        <v>28128</v>
      </c>
      <c r="F34" s="92">
        <f t="shared" si="20"/>
        <v>14360</v>
      </c>
      <c r="G34" s="92">
        <f t="shared" si="20"/>
        <v>-2167</v>
      </c>
      <c r="H34" s="53">
        <f t="shared" si="13"/>
        <v>66180</v>
      </c>
      <c r="I34" s="53">
        <f>I32+I33</f>
        <v>0</v>
      </c>
      <c r="J34" s="53">
        <f t="shared" si="10"/>
        <v>66180</v>
      </c>
      <c r="L34" s="211" t="s">
        <v>23</v>
      </c>
      <c r="M34" s="212"/>
      <c r="N34" s="92">
        <f>N32+N33</f>
        <v>14088</v>
      </c>
      <c r="O34" s="92">
        <f t="shared" ref="O34:Q34" si="21">O32+O33</f>
        <v>13224</v>
      </c>
      <c r="P34" s="92">
        <f t="shared" si="21"/>
        <v>6636</v>
      </c>
      <c r="Q34" s="92">
        <f t="shared" si="21"/>
        <v>-941</v>
      </c>
      <c r="R34" s="53">
        <f t="shared" si="14"/>
        <v>33007</v>
      </c>
      <c r="S34" s="53">
        <f>S32+S33</f>
        <v>0</v>
      </c>
      <c r="T34" s="53">
        <f t="shared" si="12"/>
        <v>33007</v>
      </c>
    </row>
    <row r="35" spans="2:20" s="51" customFormat="1" ht="11.1" customHeight="1" x14ac:dyDescent="0.2">
      <c r="C35" s="58"/>
      <c r="M35" s="58"/>
    </row>
    <row r="36" spans="2:20" ht="11.1" customHeight="1" x14ac:dyDescent="0.2">
      <c r="B36" s="52"/>
      <c r="C36" s="77"/>
      <c r="D36" s="52"/>
      <c r="E36" s="52"/>
      <c r="F36" s="52"/>
      <c r="G36" s="52"/>
      <c r="H36" s="52"/>
      <c r="I36" s="52"/>
      <c r="J36" s="93"/>
      <c r="L36" s="52"/>
      <c r="M36" s="77"/>
      <c r="N36" s="52"/>
      <c r="O36" s="52"/>
      <c r="P36" s="52"/>
      <c r="Q36" s="52"/>
      <c r="R36" s="52"/>
      <c r="S36" s="52"/>
      <c r="T36" s="93"/>
    </row>
    <row r="37" spans="2:20" ht="11.1" customHeight="1" x14ac:dyDescent="0.2">
      <c r="B37" s="222" t="s">
        <v>59</v>
      </c>
      <c r="C37" s="231"/>
      <c r="D37" s="219" t="s">
        <v>196</v>
      </c>
      <c r="E37" s="219" t="s">
        <v>197</v>
      </c>
      <c r="F37" s="219" t="s">
        <v>198</v>
      </c>
      <c r="G37" s="219" t="s">
        <v>199</v>
      </c>
      <c r="H37" s="219" t="s">
        <v>200</v>
      </c>
      <c r="I37" s="219" t="s">
        <v>201</v>
      </c>
      <c r="J37" s="219" t="s">
        <v>202</v>
      </c>
      <c r="L37" s="222" t="s">
        <v>59</v>
      </c>
      <c r="M37" s="231"/>
      <c r="N37" s="219" t="s">
        <v>196</v>
      </c>
      <c r="O37" s="219" t="s">
        <v>197</v>
      </c>
      <c r="P37" s="219" t="s">
        <v>198</v>
      </c>
      <c r="Q37" s="219" t="s">
        <v>199</v>
      </c>
      <c r="R37" s="219" t="s">
        <v>200</v>
      </c>
      <c r="S37" s="219" t="s">
        <v>201</v>
      </c>
      <c r="T37" s="219" t="s">
        <v>202</v>
      </c>
    </row>
    <row r="38" spans="2:20" ht="11.1" customHeight="1" x14ac:dyDescent="0.2">
      <c r="B38" s="232"/>
      <c r="C38" s="233"/>
      <c r="D38" s="220"/>
      <c r="E38" s="220"/>
      <c r="F38" s="220"/>
      <c r="G38" s="220"/>
      <c r="H38" s="220"/>
      <c r="I38" s="220"/>
      <c r="J38" s="220"/>
      <c r="L38" s="232"/>
      <c r="M38" s="233"/>
      <c r="N38" s="220"/>
      <c r="O38" s="220"/>
      <c r="P38" s="220"/>
      <c r="Q38" s="220"/>
      <c r="R38" s="220"/>
      <c r="S38" s="220"/>
      <c r="T38" s="220"/>
    </row>
    <row r="39" spans="2:20" ht="11.1" customHeight="1" x14ac:dyDescent="0.2">
      <c r="B39" s="226" t="s">
        <v>226</v>
      </c>
      <c r="C39" s="227"/>
      <c r="D39" s="227"/>
      <c r="E39" s="227"/>
      <c r="F39" s="227"/>
      <c r="G39" s="227"/>
      <c r="H39" s="78"/>
      <c r="I39" s="78"/>
      <c r="J39" s="87"/>
      <c r="L39" s="226" t="s">
        <v>227</v>
      </c>
      <c r="M39" s="227"/>
      <c r="N39" s="227"/>
      <c r="O39" s="227"/>
      <c r="P39" s="227"/>
      <c r="Q39" s="227"/>
      <c r="R39" s="78"/>
      <c r="S39" s="78"/>
      <c r="T39" s="87"/>
    </row>
    <row r="40" spans="2:20" ht="11.1" customHeight="1" x14ac:dyDescent="0.2">
      <c r="B40" s="229" t="s">
        <v>204</v>
      </c>
      <c r="C40" s="230"/>
      <c r="D40" s="94">
        <v>335926</v>
      </c>
      <c r="E40" s="94">
        <v>198390</v>
      </c>
      <c r="F40" s="94">
        <v>171754</v>
      </c>
      <c r="G40" s="94"/>
      <c r="H40" s="94">
        <f t="shared" ref="H40:H51" si="22">SUM(D40:G40)</f>
        <v>706070</v>
      </c>
      <c r="I40" s="94"/>
      <c r="J40" s="94">
        <f>H40+I40</f>
        <v>706070</v>
      </c>
      <c r="L40" s="229" t="s">
        <v>204</v>
      </c>
      <c r="M40" s="230"/>
      <c r="N40" s="56">
        <f t="shared" ref="N40:Q41" si="23">D40-D23</f>
        <v>132344</v>
      </c>
      <c r="O40" s="56">
        <f t="shared" si="23"/>
        <v>50857</v>
      </c>
      <c r="P40" s="56">
        <f t="shared" si="23"/>
        <v>60925</v>
      </c>
      <c r="Q40" s="56">
        <f t="shared" si="23"/>
        <v>0</v>
      </c>
      <c r="R40" s="56">
        <f>SUM(N40:Q40)</f>
        <v>244126</v>
      </c>
      <c r="S40" s="56">
        <f t="shared" ref="S40:S51" si="24">I40-I23</f>
        <v>0</v>
      </c>
      <c r="T40" s="56">
        <f t="shared" ref="T40:T51" si="25">R40+S40</f>
        <v>244126</v>
      </c>
    </row>
    <row r="41" spans="2:20" ht="11.1" customHeight="1" x14ac:dyDescent="0.2">
      <c r="B41" s="229" t="s">
        <v>33</v>
      </c>
      <c r="C41" s="230"/>
      <c r="D41" s="94">
        <v>257293</v>
      </c>
      <c r="E41" s="94">
        <v>149767</v>
      </c>
      <c r="F41" s="94">
        <v>115185</v>
      </c>
      <c r="G41" s="94"/>
      <c r="H41" s="94">
        <f t="shared" si="22"/>
        <v>522245</v>
      </c>
      <c r="I41" s="94"/>
      <c r="J41" s="94">
        <f t="shared" ref="J41:J51" si="26">H41+I41</f>
        <v>522245</v>
      </c>
      <c r="L41" s="229" t="s">
        <v>33</v>
      </c>
      <c r="M41" s="230"/>
      <c r="N41" s="56">
        <f t="shared" si="23"/>
        <v>102203</v>
      </c>
      <c r="O41" s="56">
        <f t="shared" si="23"/>
        <v>40571</v>
      </c>
      <c r="P41" s="56">
        <f t="shared" si="23"/>
        <v>42061</v>
      </c>
      <c r="Q41" s="56">
        <f t="shared" si="23"/>
        <v>0</v>
      </c>
      <c r="R41" s="56">
        <f t="shared" ref="R41:R51" si="27">SUM(N41:Q41)</f>
        <v>184835</v>
      </c>
      <c r="S41" s="56">
        <f t="shared" si="24"/>
        <v>0</v>
      </c>
      <c r="T41" s="56">
        <f t="shared" si="25"/>
        <v>184835</v>
      </c>
    </row>
    <row r="42" spans="2:20" ht="11.1" customHeight="1" x14ac:dyDescent="0.2">
      <c r="B42" s="211" t="s">
        <v>205</v>
      </c>
      <c r="C42" s="212"/>
      <c r="D42" s="95">
        <f>D40-D41</f>
        <v>78633</v>
      </c>
      <c r="E42" s="95">
        <f>E40-E41</f>
        <v>48623</v>
      </c>
      <c r="F42" s="95">
        <f>F40-F41</f>
        <v>56569</v>
      </c>
      <c r="G42" s="95">
        <f>G40-G41</f>
        <v>0</v>
      </c>
      <c r="H42" s="95">
        <f t="shared" si="22"/>
        <v>183825</v>
      </c>
      <c r="I42" s="95">
        <f>I40-I41</f>
        <v>0</v>
      </c>
      <c r="J42" s="95">
        <f t="shared" si="26"/>
        <v>183825</v>
      </c>
      <c r="L42" s="211" t="s">
        <v>205</v>
      </c>
      <c r="M42" s="212"/>
      <c r="N42" s="53">
        <f>N40-N41</f>
        <v>30141</v>
      </c>
      <c r="O42" s="53">
        <f>O40-O41</f>
        <v>10286</v>
      </c>
      <c r="P42" s="53">
        <f>P40-P41</f>
        <v>18864</v>
      </c>
      <c r="Q42" s="53">
        <f>Q40-Q41</f>
        <v>0</v>
      </c>
      <c r="R42" s="53">
        <f t="shared" si="27"/>
        <v>59291</v>
      </c>
      <c r="S42" s="56">
        <f t="shared" si="24"/>
        <v>0</v>
      </c>
      <c r="T42" s="53">
        <f t="shared" si="25"/>
        <v>59291</v>
      </c>
    </row>
    <row r="43" spans="2:20" ht="11.1" customHeight="1" x14ac:dyDescent="0.2">
      <c r="B43" s="213" t="s">
        <v>4</v>
      </c>
      <c r="C43" s="214"/>
      <c r="D43" s="94">
        <v>10333</v>
      </c>
      <c r="E43" s="94">
        <v>4386</v>
      </c>
      <c r="F43" s="94">
        <v>9211</v>
      </c>
      <c r="G43" s="94">
        <v>367</v>
      </c>
      <c r="H43" s="94">
        <f t="shared" si="22"/>
        <v>24297</v>
      </c>
      <c r="I43" s="94"/>
      <c r="J43" s="94">
        <f t="shared" si="26"/>
        <v>24297</v>
      </c>
      <c r="L43" s="213" t="s">
        <v>4</v>
      </c>
      <c r="M43" s="214"/>
      <c r="N43" s="56">
        <f t="shared" ref="N43:Q44" si="28">D43-D26</f>
        <v>3199</v>
      </c>
      <c r="O43" s="56">
        <f t="shared" si="28"/>
        <v>1106</v>
      </c>
      <c r="P43" s="56">
        <f t="shared" si="28"/>
        <v>2957</v>
      </c>
      <c r="Q43" s="56">
        <f t="shared" si="28"/>
        <v>112</v>
      </c>
      <c r="R43" s="56">
        <f t="shared" si="27"/>
        <v>7374</v>
      </c>
      <c r="S43" s="56">
        <f t="shared" si="24"/>
        <v>0</v>
      </c>
      <c r="T43" s="56">
        <f t="shared" si="25"/>
        <v>7374</v>
      </c>
    </row>
    <row r="44" spans="2:20" ht="11.1" customHeight="1" x14ac:dyDescent="0.2">
      <c r="B44" s="213" t="s">
        <v>5</v>
      </c>
      <c r="C44" s="214"/>
      <c r="D44" s="94">
        <v>40473</v>
      </c>
      <c r="E44" s="94">
        <v>20283</v>
      </c>
      <c r="F44" s="94">
        <v>30335</v>
      </c>
      <c r="G44" s="94">
        <v>2759</v>
      </c>
      <c r="H44" s="94">
        <f t="shared" si="22"/>
        <v>93850</v>
      </c>
      <c r="I44" s="94"/>
      <c r="J44" s="94">
        <f t="shared" si="26"/>
        <v>93850</v>
      </c>
      <c r="L44" s="213" t="s">
        <v>5</v>
      </c>
      <c r="M44" s="214"/>
      <c r="N44" s="56">
        <f t="shared" si="28"/>
        <v>12842</v>
      </c>
      <c r="O44" s="56">
        <f t="shared" si="28"/>
        <v>6297</v>
      </c>
      <c r="P44" s="56">
        <f t="shared" si="28"/>
        <v>10637</v>
      </c>
      <c r="Q44" s="56">
        <f t="shared" si="28"/>
        <v>847</v>
      </c>
      <c r="R44" s="56">
        <f t="shared" si="27"/>
        <v>30623</v>
      </c>
      <c r="S44" s="56">
        <f t="shared" si="24"/>
        <v>0</v>
      </c>
      <c r="T44" s="56">
        <f t="shared" si="25"/>
        <v>30623</v>
      </c>
    </row>
    <row r="45" spans="2:20" ht="11.1" customHeight="1" x14ac:dyDescent="0.2">
      <c r="B45" s="211" t="s">
        <v>206</v>
      </c>
      <c r="C45" s="212"/>
      <c r="D45" s="95">
        <f>D42-D43-D44</f>
        <v>27827</v>
      </c>
      <c r="E45" s="95">
        <f>E42-E43-E44</f>
        <v>23954</v>
      </c>
      <c r="F45" s="95">
        <f>F42-F43-F44</f>
        <v>17023</v>
      </c>
      <c r="G45" s="95">
        <f>G42-G43-G44</f>
        <v>-3126</v>
      </c>
      <c r="H45" s="95">
        <f t="shared" si="22"/>
        <v>65678</v>
      </c>
      <c r="I45" s="95">
        <f>I42-I43-I44</f>
        <v>0</v>
      </c>
      <c r="J45" s="95">
        <f t="shared" si="26"/>
        <v>65678</v>
      </c>
      <c r="L45" s="211" t="s">
        <v>206</v>
      </c>
      <c r="M45" s="212"/>
      <c r="N45" s="53">
        <f>N42-N43-N44</f>
        <v>14100</v>
      </c>
      <c r="O45" s="53">
        <f>O42-O43-O44</f>
        <v>2883</v>
      </c>
      <c r="P45" s="53">
        <f>P42-P43-P44</f>
        <v>5270</v>
      </c>
      <c r="Q45" s="53">
        <f>Q42-Q43-Q44</f>
        <v>-959</v>
      </c>
      <c r="R45" s="53">
        <f t="shared" si="27"/>
        <v>21294</v>
      </c>
      <c r="S45" s="56">
        <f t="shared" si="24"/>
        <v>0</v>
      </c>
      <c r="T45" s="53">
        <f t="shared" si="25"/>
        <v>21294</v>
      </c>
    </row>
    <row r="46" spans="2:20" ht="11.1" customHeight="1" x14ac:dyDescent="0.2">
      <c r="B46" s="213" t="s">
        <v>207</v>
      </c>
      <c r="C46" s="214"/>
      <c r="D46" s="94">
        <v>-3810</v>
      </c>
      <c r="E46" s="94">
        <v>-748</v>
      </c>
      <c r="F46" s="94">
        <v>-1805</v>
      </c>
      <c r="G46" s="94">
        <v>0</v>
      </c>
      <c r="H46" s="94">
        <f t="shared" si="22"/>
        <v>-6363</v>
      </c>
      <c r="I46" s="94">
        <v>0</v>
      </c>
      <c r="J46" s="94">
        <f t="shared" si="26"/>
        <v>-6363</v>
      </c>
      <c r="L46" s="213" t="s">
        <v>207</v>
      </c>
      <c r="M46" s="214"/>
      <c r="N46" s="56">
        <f t="shared" ref="N46:Q48" si="29">D46-D29</f>
        <v>-2571</v>
      </c>
      <c r="O46" s="56">
        <f t="shared" si="29"/>
        <v>-137</v>
      </c>
      <c r="P46" s="56">
        <f t="shared" si="29"/>
        <v>719</v>
      </c>
      <c r="Q46" s="56">
        <f t="shared" si="29"/>
        <v>0</v>
      </c>
      <c r="R46" s="56">
        <f t="shared" si="27"/>
        <v>-1989</v>
      </c>
      <c r="S46" s="56">
        <f t="shared" si="24"/>
        <v>0</v>
      </c>
      <c r="T46" s="56">
        <f t="shared" si="25"/>
        <v>-1989</v>
      </c>
    </row>
    <row r="47" spans="2:20" ht="11.1" customHeight="1" x14ac:dyDescent="0.2">
      <c r="B47" s="215" t="s">
        <v>208</v>
      </c>
      <c r="C47" s="228"/>
      <c r="D47" s="94">
        <v>0</v>
      </c>
      <c r="E47" s="94">
        <v>0</v>
      </c>
      <c r="F47" s="94">
        <v>859</v>
      </c>
      <c r="G47" s="94">
        <v>0</v>
      </c>
      <c r="H47" s="94">
        <f t="shared" si="22"/>
        <v>859</v>
      </c>
      <c r="I47" s="94"/>
      <c r="J47" s="94">
        <f t="shared" si="26"/>
        <v>859</v>
      </c>
      <c r="L47" s="215" t="s">
        <v>208</v>
      </c>
      <c r="M47" s="228"/>
      <c r="N47" s="56">
        <f t="shared" si="29"/>
        <v>0</v>
      </c>
      <c r="O47" s="56">
        <f t="shared" si="29"/>
        <v>0</v>
      </c>
      <c r="P47" s="56">
        <f t="shared" si="29"/>
        <v>459</v>
      </c>
      <c r="Q47" s="56">
        <f t="shared" si="29"/>
        <v>0</v>
      </c>
      <c r="R47" s="56">
        <f t="shared" si="27"/>
        <v>459</v>
      </c>
      <c r="S47" s="56">
        <f t="shared" si="24"/>
        <v>0</v>
      </c>
      <c r="T47" s="56">
        <f t="shared" si="25"/>
        <v>459</v>
      </c>
    </row>
    <row r="48" spans="2:20" ht="11.1" customHeight="1" x14ac:dyDescent="0.2">
      <c r="B48" s="215" t="s">
        <v>27</v>
      </c>
      <c r="C48" s="228"/>
      <c r="D48" s="94"/>
      <c r="E48" s="94"/>
      <c r="F48" s="94"/>
      <c r="G48" s="94"/>
      <c r="H48" s="94">
        <f t="shared" si="22"/>
        <v>0</v>
      </c>
      <c r="I48" s="94">
        <v>0</v>
      </c>
      <c r="J48" s="94">
        <f t="shared" si="26"/>
        <v>0</v>
      </c>
      <c r="L48" s="215" t="s">
        <v>27</v>
      </c>
      <c r="M48" s="228"/>
      <c r="N48" s="56">
        <f t="shared" si="29"/>
        <v>0</v>
      </c>
      <c r="O48" s="56">
        <f t="shared" si="29"/>
        <v>0</v>
      </c>
      <c r="P48" s="56">
        <f t="shared" si="29"/>
        <v>0</v>
      </c>
      <c r="Q48" s="56">
        <f t="shared" si="29"/>
        <v>0</v>
      </c>
      <c r="R48" s="56">
        <f t="shared" si="27"/>
        <v>0</v>
      </c>
      <c r="S48" s="56">
        <f t="shared" si="24"/>
        <v>0</v>
      </c>
      <c r="T48" s="56">
        <f t="shared" si="25"/>
        <v>0</v>
      </c>
    </row>
    <row r="49" spans="2:20" ht="11.1" customHeight="1" x14ac:dyDescent="0.2">
      <c r="B49" s="211" t="s">
        <v>209</v>
      </c>
      <c r="C49" s="212"/>
      <c r="D49" s="95">
        <f t="shared" ref="D49:G49" si="30">D45+D46+D47+D48</f>
        <v>24017</v>
      </c>
      <c r="E49" s="95">
        <f t="shared" si="30"/>
        <v>23206</v>
      </c>
      <c r="F49" s="95">
        <f t="shared" si="30"/>
        <v>16077</v>
      </c>
      <c r="G49" s="95">
        <f t="shared" si="30"/>
        <v>-3126</v>
      </c>
      <c r="H49" s="95">
        <f t="shared" si="22"/>
        <v>60174</v>
      </c>
      <c r="I49" s="95">
        <f>I45+I46+I48</f>
        <v>0</v>
      </c>
      <c r="J49" s="95">
        <f>H49+I49</f>
        <v>60174</v>
      </c>
      <c r="L49" s="211" t="s">
        <v>209</v>
      </c>
      <c r="M49" s="212"/>
      <c r="N49" s="53">
        <f t="shared" ref="N49:Q49" si="31">N45+N46+N47+N48</f>
        <v>11529</v>
      </c>
      <c r="O49" s="53">
        <f t="shared" si="31"/>
        <v>2746</v>
      </c>
      <c r="P49" s="53">
        <f t="shared" si="31"/>
        <v>6448</v>
      </c>
      <c r="Q49" s="53">
        <f t="shared" si="31"/>
        <v>-959</v>
      </c>
      <c r="R49" s="53">
        <f t="shared" si="27"/>
        <v>19764</v>
      </c>
      <c r="S49" s="56">
        <f t="shared" si="24"/>
        <v>0</v>
      </c>
      <c r="T49" s="53">
        <f t="shared" si="25"/>
        <v>19764</v>
      </c>
    </row>
    <row r="50" spans="2:20" ht="11.1" customHeight="1" x14ac:dyDescent="0.2">
      <c r="B50" s="80" t="s">
        <v>22</v>
      </c>
      <c r="C50" s="81"/>
      <c r="D50" s="95">
        <v>20106</v>
      </c>
      <c r="E50" s="95">
        <v>11777</v>
      </c>
      <c r="F50" s="95">
        <v>7606</v>
      </c>
      <c r="G50" s="95">
        <v>0</v>
      </c>
      <c r="H50" s="95">
        <f t="shared" si="22"/>
        <v>39489</v>
      </c>
      <c r="I50" s="95">
        <v>0</v>
      </c>
      <c r="J50" s="95">
        <f t="shared" si="26"/>
        <v>39489</v>
      </c>
      <c r="L50" s="80" t="s">
        <v>22</v>
      </c>
      <c r="M50" s="81"/>
      <c r="N50" s="53">
        <f>D50-D33</f>
        <v>6735</v>
      </c>
      <c r="O50" s="53">
        <f>E50-E33</f>
        <v>4109</v>
      </c>
      <c r="P50" s="53">
        <f>F50-F33</f>
        <v>2875</v>
      </c>
      <c r="Q50" s="53">
        <f>G50-G33</f>
        <v>0</v>
      </c>
      <c r="R50" s="53">
        <f t="shared" si="27"/>
        <v>13719</v>
      </c>
      <c r="S50" s="56">
        <f t="shared" si="24"/>
        <v>0</v>
      </c>
      <c r="T50" s="53">
        <f t="shared" si="25"/>
        <v>13719</v>
      </c>
    </row>
    <row r="51" spans="2:20" ht="11.1" customHeight="1" x14ac:dyDescent="0.2">
      <c r="B51" s="211" t="s">
        <v>23</v>
      </c>
      <c r="C51" s="212"/>
      <c r="D51" s="95">
        <f>D49+D50</f>
        <v>44123</v>
      </c>
      <c r="E51" s="95">
        <f t="shared" ref="E51:G51" si="32">E49+E50</f>
        <v>34983</v>
      </c>
      <c r="F51" s="95">
        <f t="shared" si="32"/>
        <v>23683</v>
      </c>
      <c r="G51" s="95">
        <f t="shared" si="32"/>
        <v>-3126</v>
      </c>
      <c r="H51" s="95">
        <f t="shared" si="22"/>
        <v>99663</v>
      </c>
      <c r="I51" s="95">
        <f>I49+I50</f>
        <v>0</v>
      </c>
      <c r="J51" s="95">
        <f t="shared" si="26"/>
        <v>99663</v>
      </c>
      <c r="L51" s="211" t="s">
        <v>23</v>
      </c>
      <c r="M51" s="212"/>
      <c r="N51" s="53">
        <f>N49+N50</f>
        <v>18264</v>
      </c>
      <c r="O51" s="53">
        <f t="shared" ref="O51:Q51" si="33">O49+O50</f>
        <v>6855</v>
      </c>
      <c r="P51" s="53">
        <f t="shared" si="33"/>
        <v>9323</v>
      </c>
      <c r="Q51" s="53">
        <f t="shared" si="33"/>
        <v>-959</v>
      </c>
      <c r="R51" s="53">
        <f t="shared" si="27"/>
        <v>33483</v>
      </c>
      <c r="S51" s="56">
        <f t="shared" si="24"/>
        <v>0</v>
      </c>
      <c r="T51" s="53">
        <f t="shared" si="25"/>
        <v>33483</v>
      </c>
    </row>
    <row r="53" spans="2:20" ht="11.1" customHeight="1" x14ac:dyDescent="0.2">
      <c r="B53" s="52"/>
      <c r="C53" s="77"/>
      <c r="D53" s="52"/>
      <c r="E53" s="52"/>
      <c r="F53" s="52"/>
      <c r="G53" s="52"/>
      <c r="H53" s="52"/>
      <c r="I53" s="52"/>
      <c r="J53" s="93"/>
      <c r="L53" s="52"/>
      <c r="M53" s="77"/>
      <c r="N53" s="52"/>
      <c r="O53" s="52"/>
      <c r="P53" s="52"/>
      <c r="Q53" s="52"/>
      <c r="R53" s="52"/>
      <c r="S53" s="52"/>
      <c r="T53" s="93"/>
    </row>
    <row r="54" spans="2:20" ht="11.1" hidden="1" customHeight="1" outlineLevel="1" x14ac:dyDescent="0.2">
      <c r="B54" s="222" t="s">
        <v>59</v>
      </c>
      <c r="C54" s="231"/>
      <c r="D54" s="219" t="s">
        <v>196</v>
      </c>
      <c r="E54" s="219" t="s">
        <v>197</v>
      </c>
      <c r="F54" s="219" t="s">
        <v>198</v>
      </c>
      <c r="G54" s="219" t="s">
        <v>199</v>
      </c>
      <c r="H54" s="219" t="s">
        <v>200</v>
      </c>
      <c r="I54" s="219" t="s">
        <v>201</v>
      </c>
      <c r="J54" s="219" t="s">
        <v>202</v>
      </c>
      <c r="L54" s="222" t="s">
        <v>59</v>
      </c>
      <c r="M54" s="231"/>
      <c r="N54" s="219" t="s">
        <v>196</v>
      </c>
      <c r="O54" s="219" t="s">
        <v>197</v>
      </c>
      <c r="P54" s="219" t="s">
        <v>198</v>
      </c>
      <c r="Q54" s="219" t="s">
        <v>199</v>
      </c>
      <c r="R54" s="219" t="s">
        <v>200</v>
      </c>
      <c r="S54" s="219" t="s">
        <v>201</v>
      </c>
      <c r="T54" s="219" t="s">
        <v>202</v>
      </c>
    </row>
    <row r="55" spans="2:20" ht="11.1" hidden="1" customHeight="1" outlineLevel="1" x14ac:dyDescent="0.2">
      <c r="B55" s="232"/>
      <c r="C55" s="233"/>
      <c r="D55" s="220"/>
      <c r="E55" s="220"/>
      <c r="F55" s="220"/>
      <c r="G55" s="220"/>
      <c r="H55" s="220"/>
      <c r="I55" s="220"/>
      <c r="J55" s="220"/>
      <c r="L55" s="232"/>
      <c r="M55" s="233"/>
      <c r="N55" s="220"/>
      <c r="O55" s="220"/>
      <c r="P55" s="220"/>
      <c r="Q55" s="220"/>
      <c r="R55" s="220"/>
      <c r="S55" s="220"/>
      <c r="T55" s="220"/>
    </row>
    <row r="56" spans="2:20" ht="11.1" hidden="1" customHeight="1" outlineLevel="1" x14ac:dyDescent="0.2">
      <c r="B56" s="226" t="s">
        <v>228</v>
      </c>
      <c r="C56" s="227"/>
      <c r="D56" s="227"/>
      <c r="E56" s="227"/>
      <c r="F56" s="227"/>
      <c r="G56" s="227"/>
      <c r="H56" s="78"/>
      <c r="I56" s="78"/>
      <c r="J56" s="87"/>
      <c r="L56" s="226" t="s">
        <v>229</v>
      </c>
      <c r="M56" s="227"/>
      <c r="N56" s="227"/>
      <c r="O56" s="227"/>
      <c r="P56" s="227"/>
      <c r="Q56" s="227"/>
      <c r="R56" s="78"/>
      <c r="S56" s="78"/>
      <c r="T56" s="87"/>
    </row>
    <row r="57" spans="2:20" ht="11.1" hidden="1" customHeight="1" outlineLevel="1" x14ac:dyDescent="0.2">
      <c r="B57" s="229" t="s">
        <v>204</v>
      </c>
      <c r="C57" s="230"/>
      <c r="D57" s="56"/>
      <c r="E57" s="56"/>
      <c r="F57" s="56"/>
      <c r="G57" s="56"/>
      <c r="H57" s="56"/>
      <c r="I57" s="56"/>
      <c r="J57" s="56"/>
      <c r="L57" s="229" t="s">
        <v>204</v>
      </c>
      <c r="M57" s="230"/>
      <c r="N57" s="56">
        <f t="shared" ref="N57:Q58" si="34">D57-D40</f>
        <v>-335926</v>
      </c>
      <c r="O57" s="56">
        <f t="shared" si="34"/>
        <v>-198390</v>
      </c>
      <c r="P57" s="56">
        <f t="shared" si="34"/>
        <v>-171754</v>
      </c>
      <c r="Q57" s="56">
        <f t="shared" si="34"/>
        <v>0</v>
      </c>
      <c r="R57" s="56">
        <f>SUM(N57:Q57)</f>
        <v>-706070</v>
      </c>
      <c r="S57" s="56">
        <f>I57-H40</f>
        <v>-706070</v>
      </c>
      <c r="T57" s="56">
        <f t="shared" ref="T57:T68" si="35">R57+S57</f>
        <v>-1412140</v>
      </c>
    </row>
    <row r="58" spans="2:20" ht="11.1" hidden="1" customHeight="1" outlineLevel="1" x14ac:dyDescent="0.2">
      <c r="B58" s="229" t="s">
        <v>33</v>
      </c>
      <c r="C58" s="230"/>
      <c r="D58" s="56"/>
      <c r="E58" s="56"/>
      <c r="F58" s="56"/>
      <c r="G58" s="56"/>
      <c r="H58" s="56"/>
      <c r="I58" s="56"/>
      <c r="J58" s="56"/>
      <c r="L58" s="229" t="s">
        <v>33</v>
      </c>
      <c r="M58" s="230"/>
      <c r="N58" s="56">
        <f t="shared" si="34"/>
        <v>-257293</v>
      </c>
      <c r="O58" s="56">
        <f t="shared" si="34"/>
        <v>-149767</v>
      </c>
      <c r="P58" s="56">
        <f t="shared" si="34"/>
        <v>-115185</v>
      </c>
      <c r="Q58" s="56">
        <f t="shared" si="34"/>
        <v>0</v>
      </c>
      <c r="R58" s="56">
        <f t="shared" ref="R58:R68" si="36">SUM(N58:Q58)</f>
        <v>-522245</v>
      </c>
      <c r="S58" s="56">
        <f>I58-H41</f>
        <v>-522245</v>
      </c>
      <c r="T58" s="56">
        <f t="shared" si="35"/>
        <v>-1044490</v>
      </c>
    </row>
    <row r="59" spans="2:20" ht="11.1" hidden="1" customHeight="1" outlineLevel="1" x14ac:dyDescent="0.2">
      <c r="B59" s="211" t="s">
        <v>205</v>
      </c>
      <c r="C59" s="212"/>
      <c r="D59" s="53"/>
      <c r="E59" s="53"/>
      <c r="F59" s="53"/>
      <c r="G59" s="53"/>
      <c r="H59" s="53"/>
      <c r="I59" s="53"/>
      <c r="J59" s="53"/>
      <c r="L59" s="211" t="s">
        <v>205</v>
      </c>
      <c r="M59" s="212"/>
      <c r="N59" s="53">
        <f>N57-N58</f>
        <v>-78633</v>
      </c>
      <c r="O59" s="53">
        <f>O57-O58</f>
        <v>-48623</v>
      </c>
      <c r="P59" s="53">
        <f>P57-P58</f>
        <v>-56569</v>
      </c>
      <c r="Q59" s="53">
        <f>Q57-Q58</f>
        <v>0</v>
      </c>
      <c r="R59" s="53">
        <f t="shared" si="36"/>
        <v>-183825</v>
      </c>
      <c r="S59" s="53">
        <f>S57-S58</f>
        <v>-183825</v>
      </c>
      <c r="T59" s="53">
        <f t="shared" si="35"/>
        <v>-367650</v>
      </c>
    </row>
    <row r="60" spans="2:20" ht="11.1" hidden="1" customHeight="1" outlineLevel="1" x14ac:dyDescent="0.2">
      <c r="B60" s="213" t="s">
        <v>4</v>
      </c>
      <c r="C60" s="214"/>
      <c r="D60" s="56"/>
      <c r="E60" s="56"/>
      <c r="F60" s="56"/>
      <c r="G60" s="56"/>
      <c r="H60" s="56"/>
      <c r="I60" s="56"/>
      <c r="J60" s="56"/>
      <c r="L60" s="213" t="s">
        <v>4</v>
      </c>
      <c r="M60" s="214"/>
      <c r="N60" s="56">
        <f t="shared" ref="N60:Q61" si="37">D60-D43</f>
        <v>-10333</v>
      </c>
      <c r="O60" s="56">
        <f t="shared" si="37"/>
        <v>-4386</v>
      </c>
      <c r="P60" s="56">
        <f t="shared" si="37"/>
        <v>-9211</v>
      </c>
      <c r="Q60" s="56">
        <f t="shared" si="37"/>
        <v>-367</v>
      </c>
      <c r="R60" s="56">
        <f t="shared" si="36"/>
        <v>-24297</v>
      </c>
      <c r="S60" s="56">
        <f>I60-H43</f>
        <v>-24297</v>
      </c>
      <c r="T60" s="56">
        <f t="shared" si="35"/>
        <v>-48594</v>
      </c>
    </row>
    <row r="61" spans="2:20" ht="11.1" hidden="1" customHeight="1" outlineLevel="1" x14ac:dyDescent="0.2">
      <c r="B61" s="213" t="s">
        <v>5</v>
      </c>
      <c r="C61" s="214"/>
      <c r="D61" s="56"/>
      <c r="E61" s="56"/>
      <c r="F61" s="56"/>
      <c r="G61" s="56"/>
      <c r="H61" s="56"/>
      <c r="I61" s="56"/>
      <c r="J61" s="56"/>
      <c r="L61" s="213" t="s">
        <v>5</v>
      </c>
      <c r="M61" s="214"/>
      <c r="N61" s="56">
        <f t="shared" si="37"/>
        <v>-40473</v>
      </c>
      <c r="O61" s="56">
        <f t="shared" si="37"/>
        <v>-20283</v>
      </c>
      <c r="P61" s="56">
        <f t="shared" si="37"/>
        <v>-30335</v>
      </c>
      <c r="Q61" s="56">
        <f t="shared" si="37"/>
        <v>-2759</v>
      </c>
      <c r="R61" s="56">
        <f t="shared" si="36"/>
        <v>-93850</v>
      </c>
      <c r="S61" s="56">
        <f>I61-H44</f>
        <v>-93850</v>
      </c>
      <c r="T61" s="56">
        <f t="shared" si="35"/>
        <v>-187700</v>
      </c>
    </row>
    <row r="62" spans="2:20" ht="11.1" hidden="1" customHeight="1" outlineLevel="1" x14ac:dyDescent="0.2">
      <c r="B62" s="211" t="s">
        <v>206</v>
      </c>
      <c r="C62" s="212"/>
      <c r="D62" s="53"/>
      <c r="E62" s="53"/>
      <c r="F62" s="53"/>
      <c r="G62" s="53"/>
      <c r="H62" s="53"/>
      <c r="I62" s="53"/>
      <c r="J62" s="53"/>
      <c r="L62" s="211" t="s">
        <v>206</v>
      </c>
      <c r="M62" s="212"/>
      <c r="N62" s="53">
        <f>N59-N60-N61</f>
        <v>-27827</v>
      </c>
      <c r="O62" s="53">
        <f>O59-O60-O61</f>
        <v>-23954</v>
      </c>
      <c r="P62" s="53">
        <f>P59-P60-P61</f>
        <v>-17023</v>
      </c>
      <c r="Q62" s="53">
        <f>Q59-Q60-Q61</f>
        <v>3126</v>
      </c>
      <c r="R62" s="53">
        <f t="shared" si="36"/>
        <v>-65678</v>
      </c>
      <c r="S62" s="53">
        <f>S59-S60-S61</f>
        <v>-65678</v>
      </c>
      <c r="T62" s="53">
        <f t="shared" si="35"/>
        <v>-131356</v>
      </c>
    </row>
    <row r="63" spans="2:20" ht="11.1" hidden="1" customHeight="1" outlineLevel="1" x14ac:dyDescent="0.2">
      <c r="B63" s="213" t="s">
        <v>207</v>
      </c>
      <c r="C63" s="214"/>
      <c r="D63" s="56"/>
      <c r="E63" s="56"/>
      <c r="F63" s="56"/>
      <c r="G63" s="56"/>
      <c r="H63" s="56"/>
      <c r="I63" s="56"/>
      <c r="J63" s="56"/>
      <c r="L63" s="213" t="s">
        <v>207</v>
      </c>
      <c r="M63" s="214"/>
      <c r="N63" s="56">
        <f t="shared" ref="N63:Q65" si="38">D63-D46</f>
        <v>3810</v>
      </c>
      <c r="O63" s="56">
        <f t="shared" si="38"/>
        <v>748</v>
      </c>
      <c r="P63" s="56">
        <f t="shared" si="38"/>
        <v>1805</v>
      </c>
      <c r="Q63" s="56">
        <f t="shared" si="38"/>
        <v>0</v>
      </c>
      <c r="R63" s="56">
        <f t="shared" si="36"/>
        <v>6363</v>
      </c>
      <c r="S63" s="56">
        <f>I63-H46</f>
        <v>6363</v>
      </c>
      <c r="T63" s="56">
        <f t="shared" si="35"/>
        <v>12726</v>
      </c>
    </row>
    <row r="64" spans="2:20" ht="11.1" hidden="1" customHeight="1" outlineLevel="1" x14ac:dyDescent="0.2">
      <c r="B64" s="215" t="s">
        <v>208</v>
      </c>
      <c r="C64" s="228"/>
      <c r="D64" s="56"/>
      <c r="E64" s="56"/>
      <c r="F64" s="56"/>
      <c r="G64" s="56"/>
      <c r="H64" s="56"/>
      <c r="I64" s="56"/>
      <c r="J64" s="56"/>
      <c r="L64" s="215" t="s">
        <v>208</v>
      </c>
      <c r="M64" s="228"/>
      <c r="N64" s="56">
        <f t="shared" si="38"/>
        <v>0</v>
      </c>
      <c r="O64" s="56">
        <f t="shared" si="38"/>
        <v>0</v>
      </c>
      <c r="P64" s="56">
        <f t="shared" si="38"/>
        <v>-859</v>
      </c>
      <c r="Q64" s="56">
        <f t="shared" si="38"/>
        <v>0</v>
      </c>
      <c r="R64" s="56">
        <f t="shared" si="36"/>
        <v>-859</v>
      </c>
      <c r="S64" s="56">
        <f>I64-H47</f>
        <v>-859</v>
      </c>
      <c r="T64" s="56">
        <f t="shared" si="35"/>
        <v>-1718</v>
      </c>
    </row>
    <row r="65" spans="2:20" ht="11.1" hidden="1" customHeight="1" outlineLevel="1" x14ac:dyDescent="0.2">
      <c r="B65" s="215" t="s">
        <v>27</v>
      </c>
      <c r="C65" s="228"/>
      <c r="D65" s="56"/>
      <c r="E65" s="56"/>
      <c r="F65" s="56"/>
      <c r="G65" s="56"/>
      <c r="H65" s="56"/>
      <c r="I65" s="56"/>
      <c r="J65" s="56"/>
      <c r="L65" s="215" t="s">
        <v>27</v>
      </c>
      <c r="M65" s="228"/>
      <c r="N65" s="56">
        <f t="shared" si="38"/>
        <v>0</v>
      </c>
      <c r="O65" s="56">
        <f t="shared" si="38"/>
        <v>0</v>
      </c>
      <c r="P65" s="56">
        <f t="shared" si="38"/>
        <v>0</v>
      </c>
      <c r="Q65" s="56">
        <f t="shared" si="38"/>
        <v>0</v>
      </c>
      <c r="R65" s="56">
        <f t="shared" si="36"/>
        <v>0</v>
      </c>
      <c r="S65" s="56">
        <f>I65-H48</f>
        <v>0</v>
      </c>
      <c r="T65" s="56">
        <f t="shared" si="35"/>
        <v>0</v>
      </c>
    </row>
    <row r="66" spans="2:20" ht="11.1" hidden="1" customHeight="1" outlineLevel="1" x14ac:dyDescent="0.2">
      <c r="B66" s="211" t="s">
        <v>209</v>
      </c>
      <c r="C66" s="212"/>
      <c r="D66" s="53"/>
      <c r="E66" s="53"/>
      <c r="F66" s="53"/>
      <c r="G66" s="53"/>
      <c r="H66" s="53"/>
      <c r="I66" s="53"/>
      <c r="J66" s="53"/>
      <c r="L66" s="211" t="s">
        <v>209</v>
      </c>
      <c r="M66" s="212"/>
      <c r="N66" s="53">
        <f t="shared" ref="N66:Q66" si="39">N62+N63+N64+N65</f>
        <v>-24017</v>
      </c>
      <c r="O66" s="53">
        <f t="shared" si="39"/>
        <v>-23206</v>
      </c>
      <c r="P66" s="53">
        <f t="shared" si="39"/>
        <v>-16077</v>
      </c>
      <c r="Q66" s="53">
        <f t="shared" si="39"/>
        <v>3126</v>
      </c>
      <c r="R66" s="53">
        <f t="shared" si="36"/>
        <v>-60174</v>
      </c>
      <c r="S66" s="53">
        <f>S62+S63+S65</f>
        <v>-59315</v>
      </c>
      <c r="T66" s="53">
        <f t="shared" si="35"/>
        <v>-119489</v>
      </c>
    </row>
    <row r="67" spans="2:20" ht="11.1" hidden="1" customHeight="1" outlineLevel="1" x14ac:dyDescent="0.2">
      <c r="B67" s="80" t="s">
        <v>22</v>
      </c>
      <c r="C67" s="81"/>
      <c r="D67" s="53"/>
      <c r="E67" s="53"/>
      <c r="F67" s="53"/>
      <c r="G67" s="53"/>
      <c r="H67" s="53"/>
      <c r="I67" s="53"/>
      <c r="J67" s="53"/>
      <c r="L67" s="80" t="s">
        <v>22</v>
      </c>
      <c r="M67" s="81"/>
      <c r="N67" s="53">
        <f>D67-D50</f>
        <v>-20106</v>
      </c>
      <c r="O67" s="53">
        <f>E67-E50</f>
        <v>-11777</v>
      </c>
      <c r="P67" s="53">
        <f>F67-F50</f>
        <v>-7606</v>
      </c>
      <c r="Q67" s="53">
        <f>G67-G50</f>
        <v>0</v>
      </c>
      <c r="R67" s="53">
        <f t="shared" si="36"/>
        <v>-39489</v>
      </c>
      <c r="S67" s="53">
        <f>I67-H50</f>
        <v>-39489</v>
      </c>
      <c r="T67" s="53">
        <f t="shared" si="35"/>
        <v>-78978</v>
      </c>
    </row>
    <row r="68" spans="2:20" ht="11.1" hidden="1" customHeight="1" outlineLevel="1" x14ac:dyDescent="0.2">
      <c r="B68" s="211" t="s">
        <v>23</v>
      </c>
      <c r="C68" s="212"/>
      <c r="D68" s="53"/>
      <c r="E68" s="53"/>
      <c r="F68" s="53"/>
      <c r="G68" s="53"/>
      <c r="H68" s="53"/>
      <c r="I68" s="53"/>
      <c r="J68" s="53"/>
      <c r="L68" s="211" t="s">
        <v>23</v>
      </c>
      <c r="M68" s="212"/>
      <c r="N68" s="53">
        <f>N66+N67</f>
        <v>-44123</v>
      </c>
      <c r="O68" s="53">
        <f t="shared" ref="O68:Q68" si="40">O66+O67</f>
        <v>-34983</v>
      </c>
      <c r="P68" s="53">
        <f t="shared" si="40"/>
        <v>-23683</v>
      </c>
      <c r="Q68" s="53">
        <f t="shared" si="40"/>
        <v>3126</v>
      </c>
      <c r="R68" s="53">
        <f t="shared" si="36"/>
        <v>-99663</v>
      </c>
      <c r="S68" s="53">
        <f>S66+S67</f>
        <v>-98804</v>
      </c>
      <c r="T68" s="53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X34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N38" sqref="N38"/>
    </sheetView>
  </sheetViews>
  <sheetFormatPr defaultColWidth="9.140625" defaultRowHeight="12" customHeight="1" x14ac:dyDescent="0.2"/>
  <cols>
    <col min="1" max="1" width="1.140625" style="50" customWidth="1"/>
    <col min="2" max="2" width="2.5703125" style="51" customWidth="1"/>
    <col min="3" max="3" width="32.7109375" style="58" customWidth="1"/>
    <col min="4" max="19" width="9.28515625" style="50" customWidth="1"/>
    <col min="20" max="16384" width="9.140625" style="50"/>
  </cols>
  <sheetData>
    <row r="1" spans="2:24" s="1" customFormat="1" ht="12" hidden="1" customHeight="1" x14ac:dyDescent="0.2">
      <c r="C1" s="2"/>
    </row>
    <row r="2" spans="2:24" s="1" customFormat="1" ht="12" hidden="1" customHeight="1" x14ac:dyDescent="0.2">
      <c r="C2" s="2"/>
    </row>
    <row r="3" spans="2:24" s="1" customFormat="1" ht="12" hidden="1" customHeight="1" x14ac:dyDescent="0.2">
      <c r="C3" s="2"/>
    </row>
    <row r="4" spans="2:24" s="1" customFormat="1" ht="12" hidden="1" customHeight="1" x14ac:dyDescent="0.2">
      <c r="C4" s="2"/>
    </row>
    <row r="5" spans="2:24" s="1" customFormat="1" ht="12" customHeight="1" x14ac:dyDescent="0.2">
      <c r="C5" s="2"/>
    </row>
    <row r="6" spans="2:24" ht="12" customHeight="1" x14ac:dyDescent="0.2">
      <c r="B6" s="102" t="s">
        <v>258</v>
      </c>
      <c r="C6" s="77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24" ht="12" customHeight="1" x14ac:dyDescent="0.2">
      <c r="B7" s="222" t="s">
        <v>59</v>
      </c>
      <c r="C7" s="234"/>
      <c r="D7" s="17"/>
      <c r="E7" s="17"/>
      <c r="F7" s="17"/>
      <c r="G7" s="17"/>
      <c r="H7" s="17"/>
      <c r="I7" s="17" t="s">
        <v>122</v>
      </c>
      <c r="J7" s="17"/>
      <c r="K7" s="17"/>
      <c r="L7" s="17"/>
      <c r="M7" s="17"/>
      <c r="N7" s="17"/>
      <c r="O7" s="25"/>
      <c r="Q7" s="28"/>
      <c r="R7" s="17" t="s">
        <v>122</v>
      </c>
      <c r="S7" s="25"/>
    </row>
    <row r="8" spans="2:24" ht="12" customHeight="1" x14ac:dyDescent="0.2">
      <c r="B8" s="166"/>
      <c r="C8" s="23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Q8" s="97">
        <v>2018</v>
      </c>
      <c r="R8" s="97">
        <v>2019</v>
      </c>
      <c r="S8" s="97">
        <v>2020</v>
      </c>
    </row>
    <row r="9" spans="2:24" ht="12" customHeight="1" x14ac:dyDescent="0.2">
      <c r="B9" s="229" t="s">
        <v>204</v>
      </c>
      <c r="C9" s="230"/>
      <c r="D9" s="56">
        <f>'Segmenty 2018'!N6</f>
        <v>76540</v>
      </c>
      <c r="E9" s="56">
        <f>'Segmenty 2018'!N23</f>
        <v>98059</v>
      </c>
      <c r="F9" s="56">
        <f>'Segmenty 2018'!N40</f>
        <v>96016</v>
      </c>
      <c r="G9" s="56">
        <f>'Segmenty 2018'!N57</f>
        <v>115307</v>
      </c>
      <c r="H9" s="56">
        <f>'Segmenty 2019'!N6</f>
        <v>95083</v>
      </c>
      <c r="I9" s="56">
        <f>'Segmenty 2019'!N23</f>
        <v>90028</v>
      </c>
      <c r="J9" s="56">
        <f>'Segmenty 2019'!N40</f>
        <v>94503</v>
      </c>
      <c r="K9" s="56">
        <f>'Segmenty 2019'!N57</f>
        <v>97657</v>
      </c>
      <c r="L9" s="56">
        <f>'Segmenty 2020'!N6</f>
        <v>83961</v>
      </c>
      <c r="M9" s="56">
        <f>'Segmenty 2020'!N23</f>
        <v>119621</v>
      </c>
      <c r="N9" s="56">
        <f>'Segmenty 2020'!N40</f>
        <v>132344</v>
      </c>
      <c r="O9" s="56">
        <v>107954</v>
      </c>
      <c r="Q9" s="56">
        <f>SUM(D9:G9)</f>
        <v>385922</v>
      </c>
      <c r="R9" s="56">
        <f>SUM(H9:K9)</f>
        <v>377271</v>
      </c>
      <c r="S9" s="56">
        <f>SUM(L9:O9)</f>
        <v>443880</v>
      </c>
      <c r="X9" s="119"/>
    </row>
    <row r="10" spans="2:24" ht="12" customHeight="1" x14ac:dyDescent="0.2">
      <c r="B10" s="229" t="s">
        <v>33</v>
      </c>
      <c r="C10" s="230"/>
      <c r="D10" s="56">
        <f>'Segmenty 2018'!N7</f>
        <v>53671</v>
      </c>
      <c r="E10" s="56">
        <f>'Segmenty 2018'!N24</f>
        <v>67767</v>
      </c>
      <c r="F10" s="56">
        <f>'Segmenty 2018'!N41</f>
        <v>68349</v>
      </c>
      <c r="G10" s="56">
        <f>'Segmenty 2018'!N58</f>
        <v>77089</v>
      </c>
      <c r="H10" s="56">
        <f>'Segmenty 2019'!N7</f>
        <v>69117</v>
      </c>
      <c r="I10" s="56">
        <f>'Segmenty 2019'!N24</f>
        <v>64831</v>
      </c>
      <c r="J10" s="56">
        <f>'Segmenty 2019'!N41</f>
        <v>68276</v>
      </c>
      <c r="K10" s="56">
        <f>'Segmenty 2019'!N58</f>
        <v>79754</v>
      </c>
      <c r="L10" s="56">
        <f>'Segmenty 2020'!N7</f>
        <v>61397</v>
      </c>
      <c r="M10" s="56">
        <f>'Segmenty 2020'!N24</f>
        <v>93693</v>
      </c>
      <c r="N10" s="56">
        <f>'Segmenty 2020'!N41</f>
        <v>102203</v>
      </c>
      <c r="O10" s="56">
        <v>79976</v>
      </c>
      <c r="Q10" s="56">
        <f>SUM(D10:G10)</f>
        <v>266876</v>
      </c>
      <c r="R10" s="56">
        <f>SUM(H10:K10)</f>
        <v>281978</v>
      </c>
      <c r="S10" s="56">
        <f>SUM(L10:O10)</f>
        <v>337269</v>
      </c>
      <c r="X10" s="119"/>
    </row>
    <row r="11" spans="2:24" ht="12" customHeight="1" x14ac:dyDescent="0.2">
      <c r="B11" s="172" t="s">
        <v>205</v>
      </c>
      <c r="C11" s="172"/>
      <c r="D11" s="48">
        <f>D9-D10</f>
        <v>22869</v>
      </c>
      <c r="E11" s="48">
        <f t="shared" ref="E11:O11" si="0">E9-E10</f>
        <v>30292</v>
      </c>
      <c r="F11" s="48">
        <f t="shared" si="0"/>
        <v>27667</v>
      </c>
      <c r="G11" s="48">
        <f t="shared" si="0"/>
        <v>38218</v>
      </c>
      <c r="H11" s="48">
        <f t="shared" si="0"/>
        <v>25966</v>
      </c>
      <c r="I11" s="48">
        <f t="shared" si="0"/>
        <v>25197</v>
      </c>
      <c r="J11" s="48">
        <f t="shared" si="0"/>
        <v>26227</v>
      </c>
      <c r="K11" s="48">
        <f t="shared" si="0"/>
        <v>17903</v>
      </c>
      <c r="L11" s="48">
        <f t="shared" si="0"/>
        <v>22564</v>
      </c>
      <c r="M11" s="48">
        <f t="shared" si="0"/>
        <v>25928</v>
      </c>
      <c r="N11" s="48">
        <f t="shared" si="0"/>
        <v>30141</v>
      </c>
      <c r="O11" s="48">
        <f t="shared" si="0"/>
        <v>27978</v>
      </c>
      <c r="Q11" s="48">
        <f t="shared" ref="Q11" si="1">Q9-Q10</f>
        <v>119046</v>
      </c>
      <c r="R11" s="48">
        <f t="shared" ref="R11" si="2">R9-R10</f>
        <v>95293</v>
      </c>
      <c r="S11" s="48">
        <f t="shared" ref="S11" si="3">S9-S10</f>
        <v>106611</v>
      </c>
      <c r="X11" s="119"/>
    </row>
    <row r="12" spans="2:24" ht="12" customHeight="1" x14ac:dyDescent="0.2">
      <c r="B12" s="213" t="s">
        <v>4</v>
      </c>
      <c r="C12" s="214"/>
      <c r="D12" s="56">
        <f>'Segmenty 2018'!N9</f>
        <v>3971</v>
      </c>
      <c r="E12" s="56">
        <f>'Segmenty 2018'!N26</f>
        <v>4371</v>
      </c>
      <c r="F12" s="56">
        <f>'Segmenty 2018'!N43</f>
        <v>3991</v>
      </c>
      <c r="G12" s="56">
        <f>'Segmenty 2018'!N60</f>
        <v>4975</v>
      </c>
      <c r="H12" s="56">
        <f>'Segmenty 2019'!N9</f>
        <v>3538</v>
      </c>
      <c r="I12" s="56">
        <f>'Segmenty 2019'!N26</f>
        <v>4761</v>
      </c>
      <c r="J12" s="56">
        <f>'Segmenty 2019'!N43</f>
        <v>4073</v>
      </c>
      <c r="K12" s="56">
        <f>'Segmenty 2019'!N60</f>
        <v>4089</v>
      </c>
      <c r="L12" s="56">
        <f>'Segmenty 2020'!N9</f>
        <v>3695</v>
      </c>
      <c r="M12" s="56">
        <f>'Segmenty 2020'!N26</f>
        <v>3439</v>
      </c>
      <c r="N12" s="56">
        <f>'Segmenty 2020'!N43</f>
        <v>3199</v>
      </c>
      <c r="O12" s="56">
        <v>3412</v>
      </c>
      <c r="Q12" s="56">
        <f t="shared" ref="Q12:Q13" si="4">SUM(D12:G12)</f>
        <v>17308</v>
      </c>
      <c r="R12" s="56">
        <f t="shared" ref="R12:R13" si="5">SUM(H12:K12)</f>
        <v>16461</v>
      </c>
      <c r="S12" s="56">
        <f t="shared" ref="S12:S13" si="6">SUM(L12:O12)</f>
        <v>13745</v>
      </c>
      <c r="X12" s="119"/>
    </row>
    <row r="13" spans="2:24" ht="12" customHeight="1" x14ac:dyDescent="0.2">
      <c r="B13" s="213" t="s">
        <v>5</v>
      </c>
      <c r="C13" s="214"/>
      <c r="D13" s="56">
        <f>'Segmenty 2018'!N10</f>
        <v>14526</v>
      </c>
      <c r="E13" s="56">
        <f>'Segmenty 2018'!N27</f>
        <v>14687</v>
      </c>
      <c r="F13" s="56">
        <f>'Segmenty 2018'!N44</f>
        <v>13302</v>
      </c>
      <c r="G13" s="56">
        <f>'Segmenty 2018'!N61</f>
        <v>15116</v>
      </c>
      <c r="H13" s="56">
        <f>'Segmenty 2019'!N10</f>
        <v>15004</v>
      </c>
      <c r="I13" s="56">
        <f>'Segmenty 2019'!N27</f>
        <v>14777</v>
      </c>
      <c r="J13" s="56">
        <f>'Segmenty 2019'!N44</f>
        <v>13183</v>
      </c>
      <c r="K13" s="56">
        <f>'Segmenty 2019'!N61</f>
        <v>13479</v>
      </c>
      <c r="L13" s="56">
        <f>'Segmenty 2020'!N10</f>
        <v>13736</v>
      </c>
      <c r="M13" s="56">
        <f>'Segmenty 2020'!N27</f>
        <v>13895</v>
      </c>
      <c r="N13" s="56">
        <f>'Segmenty 2020'!N44</f>
        <v>12842</v>
      </c>
      <c r="O13" s="56">
        <v>14077</v>
      </c>
      <c r="Q13" s="56">
        <f t="shared" si="4"/>
        <v>57631</v>
      </c>
      <c r="R13" s="56">
        <f t="shared" si="5"/>
        <v>56443</v>
      </c>
      <c r="S13" s="56">
        <f t="shared" si="6"/>
        <v>54550</v>
      </c>
      <c r="X13" s="119"/>
    </row>
    <row r="14" spans="2:24" ht="12" customHeight="1" x14ac:dyDescent="0.2">
      <c r="B14" s="172" t="s">
        <v>206</v>
      </c>
      <c r="C14" s="172"/>
      <c r="D14" s="48">
        <f>D11-D12-D13</f>
        <v>4372</v>
      </c>
      <c r="E14" s="48">
        <f t="shared" ref="E14:O14" si="7">E11-E12-E13</f>
        <v>11234</v>
      </c>
      <c r="F14" s="48">
        <f t="shared" si="7"/>
        <v>10374</v>
      </c>
      <c r="G14" s="48">
        <f t="shared" si="7"/>
        <v>18127</v>
      </c>
      <c r="H14" s="48">
        <f t="shared" si="7"/>
        <v>7424</v>
      </c>
      <c r="I14" s="48">
        <f t="shared" si="7"/>
        <v>5659</v>
      </c>
      <c r="J14" s="48">
        <f t="shared" si="7"/>
        <v>8971</v>
      </c>
      <c r="K14" s="48">
        <f t="shared" si="7"/>
        <v>335</v>
      </c>
      <c r="L14" s="48">
        <f t="shared" si="7"/>
        <v>5133</v>
      </c>
      <c r="M14" s="48">
        <f t="shared" si="7"/>
        <v>8594</v>
      </c>
      <c r="N14" s="48">
        <f t="shared" si="7"/>
        <v>14100</v>
      </c>
      <c r="O14" s="48">
        <f t="shared" si="7"/>
        <v>10489</v>
      </c>
      <c r="Q14" s="48">
        <f t="shared" ref="Q14" si="8">Q11-Q12-Q13</f>
        <v>44107</v>
      </c>
      <c r="R14" s="48">
        <f t="shared" ref="R14" si="9">R11-R12-R13</f>
        <v>22389</v>
      </c>
      <c r="S14" s="48">
        <f t="shared" ref="S14" si="10">S11-S12-S13</f>
        <v>38316</v>
      </c>
      <c r="X14" s="119"/>
    </row>
    <row r="15" spans="2:24" ht="12" customHeight="1" x14ac:dyDescent="0.2">
      <c r="B15" s="213" t="s">
        <v>207</v>
      </c>
      <c r="C15" s="214"/>
      <c r="D15" s="56">
        <f>'Segmenty 2018'!N12</f>
        <v>-428</v>
      </c>
      <c r="E15" s="56">
        <f>'Segmenty 2018'!N29</f>
        <v>-334</v>
      </c>
      <c r="F15" s="56">
        <f>'Segmenty 2018'!N46</f>
        <v>-2042</v>
      </c>
      <c r="G15" s="56">
        <f>'Segmenty 2018'!N63</f>
        <v>-3358</v>
      </c>
      <c r="H15" s="56">
        <f>'Segmenty 2019'!N12</f>
        <v>-252</v>
      </c>
      <c r="I15" s="56">
        <f>'Segmenty 2019'!N29</f>
        <v>-407</v>
      </c>
      <c r="J15" s="56">
        <f>'Segmenty 2019'!N46</f>
        <v>-3963</v>
      </c>
      <c r="K15" s="56">
        <f>'Segmenty 2019'!N63</f>
        <v>5666</v>
      </c>
      <c r="L15" s="56">
        <f>'Segmenty 2020'!N12</f>
        <v>169</v>
      </c>
      <c r="M15" s="56">
        <f>'Segmenty 2020'!N29</f>
        <v>-1408</v>
      </c>
      <c r="N15" s="56">
        <f>'Segmenty 2020'!N46</f>
        <v>-2571</v>
      </c>
      <c r="O15" s="56">
        <v>-305</v>
      </c>
      <c r="Q15" s="56">
        <f t="shared" ref="Q15:Q17" si="11">SUM(D15:G15)</f>
        <v>-6162</v>
      </c>
      <c r="R15" s="56">
        <f t="shared" ref="R15:R17" si="12">SUM(H15:K15)</f>
        <v>1044</v>
      </c>
      <c r="S15" s="56">
        <f t="shared" ref="S15:S17" si="13">SUM(L15:O15)</f>
        <v>-4115</v>
      </c>
      <c r="X15" s="119"/>
    </row>
    <row r="16" spans="2:24" ht="12" customHeight="1" x14ac:dyDescent="0.2">
      <c r="B16" s="215" t="s">
        <v>208</v>
      </c>
      <c r="C16" s="228"/>
      <c r="D16" s="56">
        <f>'Segmenty 2018'!N13</f>
        <v>0</v>
      </c>
      <c r="E16" s="56">
        <f>'Segmenty 2018'!N30</f>
        <v>0</v>
      </c>
      <c r="F16" s="56">
        <f>'Segmenty 2018'!N47</f>
        <v>0</v>
      </c>
      <c r="G16" s="56">
        <f>'Segmenty 2018'!N64</f>
        <v>0</v>
      </c>
      <c r="H16" s="56">
        <f>'Segmenty 2019'!N13</f>
        <v>0</v>
      </c>
      <c r="I16" s="56">
        <f>'Segmenty 2019'!N30</f>
        <v>0</v>
      </c>
      <c r="J16" s="56">
        <f>'Segmenty 2019'!N47</f>
        <v>0</v>
      </c>
      <c r="K16" s="56">
        <f>'Segmenty 2019'!N64</f>
        <v>0</v>
      </c>
      <c r="L16" s="56">
        <f>'Segmenty 2020'!N13</f>
        <v>0</v>
      </c>
      <c r="M16" s="56">
        <f>'Segmenty 2020'!N30</f>
        <v>0</v>
      </c>
      <c r="N16" s="56">
        <f>'Segmenty 2020'!N47</f>
        <v>0</v>
      </c>
      <c r="O16" s="56">
        <v>0</v>
      </c>
      <c r="Q16" s="56">
        <f t="shared" si="11"/>
        <v>0</v>
      </c>
      <c r="R16" s="56">
        <f t="shared" si="12"/>
        <v>0</v>
      </c>
      <c r="S16" s="56">
        <f t="shared" si="13"/>
        <v>0</v>
      </c>
      <c r="X16" s="119"/>
    </row>
    <row r="17" spans="2:24" ht="12" customHeight="1" x14ac:dyDescent="0.2">
      <c r="B17" s="215" t="s">
        <v>27</v>
      </c>
      <c r="C17" s="228"/>
      <c r="D17" s="56">
        <f>'Segmenty 2018'!N14</f>
        <v>0</v>
      </c>
      <c r="E17" s="56">
        <f>'Segmenty 2018'!N31</f>
        <v>0</v>
      </c>
      <c r="F17" s="56">
        <f>'Segmenty 2018'!N48</f>
        <v>0</v>
      </c>
      <c r="G17" s="56">
        <f>'Segmenty 2018'!N65</f>
        <v>0</v>
      </c>
      <c r="H17" s="56">
        <f>'Segmenty 2019'!N14</f>
        <v>0</v>
      </c>
      <c r="I17" s="56">
        <f>'Segmenty 2019'!N31</f>
        <v>0</v>
      </c>
      <c r="J17" s="56">
        <f>'Segmenty 2019'!N48</f>
        <v>0</v>
      </c>
      <c r="K17" s="56">
        <f>'Segmenty 2019'!N65</f>
        <v>0</v>
      </c>
      <c r="L17" s="56">
        <f>'Segmenty 2020'!N14</f>
        <v>0</v>
      </c>
      <c r="M17" s="56">
        <f>'Segmenty 2020'!N31</f>
        <v>0</v>
      </c>
      <c r="N17" s="56">
        <f>'Segmenty 2020'!N48</f>
        <v>0</v>
      </c>
      <c r="O17" s="56">
        <v>0</v>
      </c>
      <c r="Q17" s="56">
        <f t="shared" si="11"/>
        <v>0</v>
      </c>
      <c r="R17" s="56">
        <f t="shared" si="12"/>
        <v>0</v>
      </c>
      <c r="S17" s="56">
        <f t="shared" si="13"/>
        <v>0</v>
      </c>
      <c r="X17" s="119"/>
    </row>
    <row r="18" spans="2:24" ht="12" customHeight="1" x14ac:dyDescent="0.2">
      <c r="B18" s="172" t="s">
        <v>209</v>
      </c>
      <c r="C18" s="172"/>
      <c r="D18" s="48">
        <f t="shared" ref="D18:O18" si="14">D14+D15+D16+D17</f>
        <v>3944</v>
      </c>
      <c r="E18" s="48">
        <f t="shared" si="14"/>
        <v>10900</v>
      </c>
      <c r="F18" s="48">
        <f t="shared" si="14"/>
        <v>8332</v>
      </c>
      <c r="G18" s="48">
        <f t="shared" si="14"/>
        <v>14769</v>
      </c>
      <c r="H18" s="48">
        <f t="shared" si="14"/>
        <v>7172</v>
      </c>
      <c r="I18" s="48">
        <f t="shared" si="14"/>
        <v>5252</v>
      </c>
      <c r="J18" s="48">
        <f t="shared" si="14"/>
        <v>5008</v>
      </c>
      <c r="K18" s="48">
        <f t="shared" si="14"/>
        <v>6001</v>
      </c>
      <c r="L18" s="48">
        <f t="shared" si="14"/>
        <v>5302</v>
      </c>
      <c r="M18" s="48">
        <f t="shared" si="14"/>
        <v>7186</v>
      </c>
      <c r="N18" s="48">
        <f t="shared" si="14"/>
        <v>11529</v>
      </c>
      <c r="O18" s="48">
        <f t="shared" si="14"/>
        <v>10184</v>
      </c>
      <c r="Q18" s="48">
        <f t="shared" ref="Q18:S18" si="15">Q14+Q15+Q16+Q17</f>
        <v>37945</v>
      </c>
      <c r="R18" s="48">
        <f t="shared" si="15"/>
        <v>23433</v>
      </c>
      <c r="S18" s="48">
        <f t="shared" si="15"/>
        <v>34201</v>
      </c>
      <c r="X18" s="119"/>
    </row>
    <row r="19" spans="2:24" ht="12" customHeight="1" x14ac:dyDescent="0.2">
      <c r="B19" s="99" t="s">
        <v>22</v>
      </c>
      <c r="C19" s="98"/>
      <c r="D19" s="56">
        <f>'Segmenty 2018'!N16</f>
        <v>5272</v>
      </c>
      <c r="E19" s="56">
        <f>'Segmenty 2018'!N33</f>
        <v>5162</v>
      </c>
      <c r="F19" s="56">
        <f>'Segmenty 2018'!N50</f>
        <v>5307</v>
      </c>
      <c r="G19" s="56">
        <f>'Segmenty 2018'!N67</f>
        <v>5649</v>
      </c>
      <c r="H19" s="56">
        <f>'Segmenty 2019'!N16</f>
        <v>5964</v>
      </c>
      <c r="I19" s="56">
        <f>'Segmenty 2019'!N33</f>
        <v>6303</v>
      </c>
      <c r="J19" s="56">
        <f>'Segmenty 2019'!N50</f>
        <v>6257</v>
      </c>
      <c r="K19" s="56">
        <f>'Segmenty 2019'!N67</f>
        <v>6426</v>
      </c>
      <c r="L19" s="56">
        <f>'Segmenty 2020'!N16</f>
        <v>6469</v>
      </c>
      <c r="M19" s="56">
        <f>'Segmenty 2020'!N33</f>
        <v>6902</v>
      </c>
      <c r="N19" s="56">
        <f>'Segmenty 2020'!N50</f>
        <v>6735</v>
      </c>
      <c r="O19" s="56">
        <v>6583</v>
      </c>
      <c r="Q19" s="56">
        <f>SUM(D19:G19)</f>
        <v>21390</v>
      </c>
      <c r="R19" s="56">
        <f>SUM(H19:K19)</f>
        <v>24950</v>
      </c>
      <c r="S19" s="56">
        <f>SUM(L19:O19)</f>
        <v>26689</v>
      </c>
      <c r="X19" s="119"/>
    </row>
    <row r="20" spans="2:24" ht="12" customHeight="1" x14ac:dyDescent="0.2">
      <c r="B20" s="172" t="s">
        <v>23</v>
      </c>
      <c r="C20" s="172"/>
      <c r="D20" s="48">
        <f>D18+D19</f>
        <v>9216</v>
      </c>
      <c r="E20" s="48">
        <f t="shared" ref="E20:O20" si="16">E18+E19</f>
        <v>16062</v>
      </c>
      <c r="F20" s="48">
        <f t="shared" si="16"/>
        <v>13639</v>
      </c>
      <c r="G20" s="48">
        <f t="shared" si="16"/>
        <v>20418</v>
      </c>
      <c r="H20" s="48">
        <f t="shared" si="16"/>
        <v>13136</v>
      </c>
      <c r="I20" s="48">
        <f t="shared" si="16"/>
        <v>11555</v>
      </c>
      <c r="J20" s="48">
        <f t="shared" si="16"/>
        <v>11265</v>
      </c>
      <c r="K20" s="48">
        <f t="shared" si="16"/>
        <v>12427</v>
      </c>
      <c r="L20" s="48">
        <f t="shared" si="16"/>
        <v>11771</v>
      </c>
      <c r="M20" s="48">
        <f t="shared" si="16"/>
        <v>14088</v>
      </c>
      <c r="N20" s="48">
        <f t="shared" si="16"/>
        <v>18264</v>
      </c>
      <c r="O20" s="48">
        <f t="shared" si="16"/>
        <v>16767</v>
      </c>
      <c r="Q20" s="48">
        <f t="shared" ref="Q20" si="17">Q18+Q19</f>
        <v>59335</v>
      </c>
      <c r="R20" s="48">
        <f t="shared" ref="R20" si="18">R18+R19</f>
        <v>48383</v>
      </c>
      <c r="S20" s="48">
        <f t="shared" ref="S20" si="19">S18+S19</f>
        <v>60890</v>
      </c>
      <c r="X20" s="119"/>
    </row>
    <row r="21" spans="2:24" s="51" customFormat="1" ht="12" customHeight="1" x14ac:dyDescent="0.2">
      <c r="B21" s="84"/>
      <c r="C21" s="85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</row>
    <row r="22" spans="2:24" s="51" customFormat="1" ht="12" customHeight="1" x14ac:dyDescent="0.2">
      <c r="B22" s="52"/>
      <c r="C22" s="77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2:24" ht="12" customHeight="1" x14ac:dyDescent="0.2">
      <c r="B23" s="102" t="s">
        <v>268</v>
      </c>
      <c r="C23" s="77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Q23" s="51"/>
      <c r="R23" s="51"/>
      <c r="S23" s="51"/>
    </row>
    <row r="24" spans="2:24" ht="12" customHeight="1" x14ac:dyDescent="0.2">
      <c r="B24" s="222" t="s">
        <v>59</v>
      </c>
      <c r="C24" s="234"/>
      <c r="D24" s="17"/>
      <c r="E24" s="17"/>
      <c r="F24" s="17"/>
      <c r="G24" s="17"/>
      <c r="H24" s="17"/>
      <c r="I24" s="17" t="s">
        <v>122</v>
      </c>
      <c r="J24" s="17"/>
      <c r="K24" s="17"/>
      <c r="L24" s="17"/>
      <c r="M24" s="17"/>
      <c r="N24" s="17"/>
      <c r="O24" s="25"/>
      <c r="Q24" s="51"/>
      <c r="R24" s="51"/>
      <c r="S24" s="51"/>
    </row>
    <row r="25" spans="2:24" ht="12" customHeight="1" x14ac:dyDescent="0.2">
      <c r="B25" s="166"/>
      <c r="C25" s="235"/>
      <c r="D25" s="4" t="s">
        <v>235</v>
      </c>
      <c r="E25" s="4" t="s">
        <v>236</v>
      </c>
      <c r="F25" s="4" t="s">
        <v>237</v>
      </c>
      <c r="G25" s="4" t="s">
        <v>238</v>
      </c>
      <c r="H25" s="4" t="s">
        <v>239</v>
      </c>
      <c r="I25" s="4" t="s">
        <v>240</v>
      </c>
      <c r="J25" s="4" t="s">
        <v>241</v>
      </c>
      <c r="K25" s="4" t="s">
        <v>242</v>
      </c>
      <c r="L25" s="4" t="s">
        <v>243</v>
      </c>
      <c r="M25" s="4" t="s">
        <v>244</v>
      </c>
      <c r="N25" s="4" t="s">
        <v>245</v>
      </c>
      <c r="O25" s="4" t="s">
        <v>246</v>
      </c>
      <c r="Q25" s="51"/>
      <c r="R25" s="51"/>
      <c r="S25" s="51"/>
    </row>
    <row r="26" spans="2:24" ht="12" customHeight="1" x14ac:dyDescent="0.2">
      <c r="B26" s="229" t="s">
        <v>261</v>
      </c>
      <c r="C26" s="230"/>
      <c r="D26" s="56">
        <v>34755.534198273679</v>
      </c>
      <c r="E26" s="56">
        <v>46965.845385706409</v>
      </c>
      <c r="F26" s="56">
        <v>49255.437393739718</v>
      </c>
      <c r="G26" s="56">
        <v>50118.189812030629</v>
      </c>
      <c r="H26" s="56">
        <v>53046.90681183197</v>
      </c>
      <c r="I26" s="56">
        <v>48693.672252394434</v>
      </c>
      <c r="J26" s="56">
        <v>47580.963566530831</v>
      </c>
      <c r="K26" s="56">
        <v>41829.010263408753</v>
      </c>
      <c r="L26" s="56">
        <v>44160.452802420659</v>
      </c>
      <c r="M26" s="56">
        <v>79780.767174583656</v>
      </c>
      <c r="N26" s="56">
        <v>95024.003469552292</v>
      </c>
      <c r="O26" s="56">
        <v>61019.904308062716</v>
      </c>
      <c r="Q26" s="51"/>
      <c r="R26" s="51"/>
      <c r="S26" s="51"/>
    </row>
    <row r="27" spans="2:24" ht="12" customHeight="1" x14ac:dyDescent="0.2">
      <c r="B27" s="229" t="s">
        <v>262</v>
      </c>
      <c r="C27" s="230"/>
      <c r="D27" s="56">
        <v>23260.012911726331</v>
      </c>
      <c r="E27" s="56">
        <v>24533.907384293601</v>
      </c>
      <c r="F27" s="56">
        <v>24860.643196260295</v>
      </c>
      <c r="G27" s="56">
        <v>26227.213447969363</v>
      </c>
      <c r="H27" s="56">
        <v>22246.571188168036</v>
      </c>
      <c r="I27" s="56">
        <v>21369.229187605564</v>
      </c>
      <c r="J27" s="56">
        <v>23359.110833469167</v>
      </c>
      <c r="K27" s="56">
        <v>21662.934446591244</v>
      </c>
      <c r="L27" s="56">
        <v>21365.94603757935</v>
      </c>
      <c r="M27" s="56">
        <v>21424.364545416342</v>
      </c>
      <c r="N27" s="56">
        <v>18941.227410447704</v>
      </c>
      <c r="O27" s="56">
        <v>20882.019151218577</v>
      </c>
      <c r="Q27" s="51"/>
      <c r="R27" s="51"/>
      <c r="S27" s="51"/>
    </row>
    <row r="28" spans="2:24" ht="12" customHeight="1" x14ac:dyDescent="0.2">
      <c r="B28" s="229" t="s">
        <v>265</v>
      </c>
      <c r="C28" s="230"/>
      <c r="D28" s="56">
        <v>17049.481449999999</v>
      </c>
      <c r="E28" s="56">
        <v>20331.110290000004</v>
      </c>
      <c r="F28" s="56">
        <v>13954.110529999991</v>
      </c>
      <c r="G28" s="56">
        <v>32700.624940000009</v>
      </c>
      <c r="H28" s="56">
        <v>13617.868620000001</v>
      </c>
      <c r="I28" s="56">
        <v>14353.798039999994</v>
      </c>
      <c r="J28" s="56">
        <v>15803.118850000006</v>
      </c>
      <c r="K28" s="56">
        <v>21931.423930000004</v>
      </c>
      <c r="L28" s="56">
        <v>10326.975749999998</v>
      </c>
      <c r="M28" s="56">
        <v>10662.678900000006</v>
      </c>
      <c r="N28" s="56">
        <v>10281.706170000001</v>
      </c>
      <c r="O28" s="56">
        <v>18518.000629999991</v>
      </c>
      <c r="Q28" s="51"/>
      <c r="R28" s="51"/>
      <c r="S28" s="51"/>
    </row>
    <row r="29" spans="2:24" ht="12" customHeight="1" x14ac:dyDescent="0.2">
      <c r="B29" s="213" t="s">
        <v>263</v>
      </c>
      <c r="C29" s="214"/>
      <c r="D29" s="56">
        <v>1474.97144</v>
      </c>
      <c r="E29" s="56">
        <v>6228.1369399999994</v>
      </c>
      <c r="F29" s="56">
        <v>7945.8088800000005</v>
      </c>
      <c r="G29" s="56">
        <v>6260.9717999999975</v>
      </c>
      <c r="H29" s="56">
        <v>5159.6210000000001</v>
      </c>
      <c r="I29" s="56">
        <v>3560.5347700000011</v>
      </c>
      <c r="J29" s="56">
        <v>5048.5022800000006</v>
      </c>
      <c r="K29" s="56">
        <v>8985.9428499999958</v>
      </c>
      <c r="L29" s="56">
        <v>5435.2008099999994</v>
      </c>
      <c r="M29" s="56">
        <v>5413.6171999999997</v>
      </c>
      <c r="N29" s="56">
        <v>5986.6633199999997</v>
      </c>
      <c r="O29" s="56">
        <v>4981.2393499999989</v>
      </c>
      <c r="Q29" s="51"/>
      <c r="R29" s="51"/>
      <c r="S29" s="51"/>
    </row>
    <row r="30" spans="2:24" ht="12" customHeight="1" x14ac:dyDescent="0.2">
      <c r="B30" s="213" t="s">
        <v>264</v>
      </c>
      <c r="C30" s="214"/>
      <c r="D30" s="56"/>
      <c r="E30" s="56"/>
      <c r="F30" s="56"/>
      <c r="G30" s="56"/>
      <c r="H30" s="56">
        <v>1012.0323800000001</v>
      </c>
      <c r="I30" s="56">
        <v>2050.76575</v>
      </c>
      <c r="J30" s="56">
        <v>2711.30447</v>
      </c>
      <c r="K30" s="56">
        <v>3247.6885100000018</v>
      </c>
      <c r="L30" s="56">
        <v>2672.4245999999994</v>
      </c>
      <c r="M30" s="56">
        <v>2339.5721800000001</v>
      </c>
      <c r="N30" s="56">
        <v>2110.3996300000008</v>
      </c>
      <c r="O30" s="56">
        <v>2552.8494000000001</v>
      </c>
      <c r="Q30" s="51"/>
      <c r="R30" s="51"/>
      <c r="S30" s="51"/>
    </row>
    <row r="31" spans="2:24" ht="12" customHeight="1" x14ac:dyDescent="0.2">
      <c r="B31" s="172" t="s">
        <v>266</v>
      </c>
      <c r="C31" s="172"/>
      <c r="D31" s="48">
        <f>SUM(D26:D30)</f>
        <v>76540</v>
      </c>
      <c r="E31" s="48">
        <f t="shared" ref="E31:O31" si="20">SUM(E26:E30)</f>
        <v>98059</v>
      </c>
      <c r="F31" s="48">
        <f t="shared" si="20"/>
        <v>96016</v>
      </c>
      <c r="G31" s="48">
        <f t="shared" si="20"/>
        <v>115307</v>
      </c>
      <c r="H31" s="48">
        <f t="shared" si="20"/>
        <v>95083</v>
      </c>
      <c r="I31" s="48">
        <f t="shared" si="20"/>
        <v>90028</v>
      </c>
      <c r="J31" s="48">
        <f t="shared" si="20"/>
        <v>94503.000000000015</v>
      </c>
      <c r="K31" s="48">
        <f t="shared" si="20"/>
        <v>97657</v>
      </c>
      <c r="L31" s="48">
        <f t="shared" si="20"/>
        <v>83961</v>
      </c>
      <c r="M31" s="48">
        <f t="shared" si="20"/>
        <v>119621</v>
      </c>
      <c r="N31" s="48">
        <f t="shared" si="20"/>
        <v>132344</v>
      </c>
      <c r="O31" s="48">
        <f t="shared" si="20"/>
        <v>107954.01283928131</v>
      </c>
      <c r="Q31" s="51"/>
      <c r="R31" s="51"/>
      <c r="S31" s="51"/>
    </row>
    <row r="32" spans="2:24" ht="12" customHeight="1" x14ac:dyDescent="0.2"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Q32" s="51"/>
      <c r="R32" s="51"/>
      <c r="S32" s="51"/>
    </row>
    <row r="33" spans="4:19" ht="12" customHeight="1" x14ac:dyDescent="0.2">
      <c r="Q33" s="51"/>
      <c r="R33" s="51"/>
      <c r="S33" s="51"/>
    </row>
    <row r="34" spans="4:19" ht="12" customHeight="1" x14ac:dyDescent="0.2"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</row>
  </sheetData>
  <mergeCells count="19">
    <mergeCell ref="B7:C8"/>
    <mergeCell ref="B12:C12"/>
    <mergeCell ref="B13:C13"/>
    <mergeCell ref="B14:C14"/>
    <mergeCell ref="B9:C9"/>
    <mergeCell ref="B10:C10"/>
    <mergeCell ref="B11:C11"/>
    <mergeCell ref="B24:C25"/>
    <mergeCell ref="B26:C26"/>
    <mergeCell ref="B18:C18"/>
    <mergeCell ref="B20:C20"/>
    <mergeCell ref="B15:C15"/>
    <mergeCell ref="B16:C16"/>
    <mergeCell ref="B17:C17"/>
    <mergeCell ref="B30:C30"/>
    <mergeCell ref="B31:C31"/>
    <mergeCell ref="B27:C27"/>
    <mergeCell ref="B28:C28"/>
    <mergeCell ref="B29:C2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X33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L27" sqref="L27"/>
    </sheetView>
  </sheetViews>
  <sheetFormatPr defaultColWidth="9.140625" defaultRowHeight="12" customHeight="1" x14ac:dyDescent="0.2"/>
  <cols>
    <col min="1" max="1" width="1.140625" style="50" customWidth="1"/>
    <col min="2" max="2" width="2.5703125" style="51" customWidth="1"/>
    <col min="3" max="3" width="32.7109375" style="58" customWidth="1"/>
    <col min="4" max="19" width="9.28515625" style="50" customWidth="1"/>
    <col min="20" max="16384" width="9.140625" style="50"/>
  </cols>
  <sheetData>
    <row r="1" spans="2:24" s="1" customFormat="1" ht="12" hidden="1" customHeight="1" x14ac:dyDescent="0.2">
      <c r="C1" s="2"/>
    </row>
    <row r="2" spans="2:24" s="1" customFormat="1" ht="12" hidden="1" customHeight="1" x14ac:dyDescent="0.2">
      <c r="C2" s="2"/>
    </row>
    <row r="3" spans="2:24" s="1" customFormat="1" ht="12" hidden="1" customHeight="1" x14ac:dyDescent="0.2">
      <c r="C3" s="2"/>
    </row>
    <row r="4" spans="2:24" s="1" customFormat="1" ht="12" hidden="1" customHeight="1" x14ac:dyDescent="0.2">
      <c r="C4" s="2"/>
    </row>
    <row r="5" spans="2:24" s="1" customFormat="1" ht="12" customHeight="1" x14ac:dyDescent="0.2">
      <c r="C5" s="2"/>
    </row>
    <row r="6" spans="2:24" ht="12" customHeight="1" x14ac:dyDescent="0.2">
      <c r="B6" s="102" t="s">
        <v>260</v>
      </c>
      <c r="C6" s="77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24" ht="12" customHeight="1" x14ac:dyDescent="0.2">
      <c r="B7" s="222" t="s">
        <v>59</v>
      </c>
      <c r="C7" s="234"/>
      <c r="D7" s="17"/>
      <c r="E7" s="17"/>
      <c r="F7" s="17"/>
      <c r="G7" s="17"/>
      <c r="H7" s="17"/>
      <c r="I7" s="17" t="s">
        <v>122</v>
      </c>
      <c r="J7" s="17"/>
      <c r="K7" s="17"/>
      <c r="L7" s="17"/>
      <c r="M7" s="17"/>
      <c r="N7" s="17"/>
      <c r="O7" s="25"/>
      <c r="Q7" s="28"/>
      <c r="R7" s="17" t="s">
        <v>122</v>
      </c>
      <c r="S7" s="25"/>
    </row>
    <row r="8" spans="2:24" ht="12" customHeight="1" x14ac:dyDescent="0.2">
      <c r="B8" s="166"/>
      <c r="C8" s="23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Q8" s="97">
        <v>2018</v>
      </c>
      <c r="R8" s="97">
        <v>2019</v>
      </c>
      <c r="S8" s="97">
        <v>2020</v>
      </c>
    </row>
    <row r="9" spans="2:24" ht="12" customHeight="1" x14ac:dyDescent="0.2">
      <c r="B9" s="229" t="s">
        <v>204</v>
      </c>
      <c r="C9" s="230"/>
      <c r="D9" s="56">
        <f>'Segmenty 2018'!P6</f>
        <v>56825</v>
      </c>
      <c r="E9" s="56">
        <f>'Segmenty 2018'!P23</f>
        <v>58943</v>
      </c>
      <c r="F9" s="56">
        <f>'Segmenty 2018'!P40</f>
        <v>65403</v>
      </c>
      <c r="G9" s="56">
        <f>'Segmenty 2018'!P57</f>
        <v>77173</v>
      </c>
      <c r="H9" s="56">
        <f>'Segmenty 2019'!P6</f>
        <v>60694</v>
      </c>
      <c r="I9" s="56">
        <f>'Segmenty 2019'!P23</f>
        <v>66237</v>
      </c>
      <c r="J9" s="56">
        <f>'Segmenty 2019'!P40</f>
        <v>62665</v>
      </c>
      <c r="K9" s="56">
        <f>'Segmenty 2019'!P57</f>
        <v>67179</v>
      </c>
      <c r="L9" s="56">
        <f>'Segmenty 2020'!P6</f>
        <v>60299</v>
      </c>
      <c r="M9" s="56">
        <f>'Segmenty 2020'!P23</f>
        <v>50530</v>
      </c>
      <c r="N9" s="56">
        <f>'Segmenty 2020'!P40</f>
        <v>60925</v>
      </c>
      <c r="O9" s="56">
        <v>67882</v>
      </c>
      <c r="Q9" s="56">
        <f>SUM(D9:G9)</f>
        <v>258344</v>
      </c>
      <c r="R9" s="56">
        <f>SUM(H9:K9)</f>
        <v>256775</v>
      </c>
      <c r="S9" s="56">
        <f>SUM(L9:O9)</f>
        <v>239636</v>
      </c>
      <c r="X9" s="119"/>
    </row>
    <row r="10" spans="2:24" ht="12" customHeight="1" x14ac:dyDescent="0.2">
      <c r="B10" s="229" t="s">
        <v>33</v>
      </c>
      <c r="C10" s="230"/>
      <c r="D10" s="56">
        <f>'Segmenty 2018'!P7</f>
        <v>34721</v>
      </c>
      <c r="E10" s="56">
        <f>'Segmenty 2018'!P24</f>
        <v>34902</v>
      </c>
      <c r="F10" s="56">
        <f>'Segmenty 2018'!P41</f>
        <v>38024</v>
      </c>
      <c r="G10" s="56">
        <f>'Segmenty 2018'!P58</f>
        <v>51822</v>
      </c>
      <c r="H10" s="56">
        <f>'Segmenty 2019'!P7</f>
        <v>37488</v>
      </c>
      <c r="I10" s="56">
        <f>'Segmenty 2019'!P24</f>
        <v>40316</v>
      </c>
      <c r="J10" s="56">
        <f>'Segmenty 2019'!P41</f>
        <v>42677</v>
      </c>
      <c r="K10" s="56">
        <f>'Segmenty 2019'!P58</f>
        <v>51305</v>
      </c>
      <c r="L10" s="56">
        <f>'Segmenty 2020'!P7</f>
        <v>40261</v>
      </c>
      <c r="M10" s="56">
        <f>'Segmenty 2020'!P24</f>
        <v>32863</v>
      </c>
      <c r="N10" s="56">
        <f>'Segmenty 2020'!P41</f>
        <v>42061</v>
      </c>
      <c r="O10" s="56">
        <v>47173</v>
      </c>
      <c r="Q10" s="56">
        <f>SUM(D10:G10)</f>
        <v>159469</v>
      </c>
      <c r="R10" s="56">
        <f>SUM(H10:K10)</f>
        <v>171786</v>
      </c>
      <c r="S10" s="56">
        <f>SUM(L10:O10)</f>
        <v>162358</v>
      </c>
      <c r="X10" s="119"/>
    </row>
    <row r="11" spans="2:24" ht="12" customHeight="1" x14ac:dyDescent="0.2">
      <c r="B11" s="172" t="s">
        <v>205</v>
      </c>
      <c r="C11" s="172"/>
      <c r="D11" s="48">
        <f>D9-D10</f>
        <v>22104</v>
      </c>
      <c r="E11" s="48">
        <f t="shared" ref="E11:O11" si="0">E9-E10</f>
        <v>24041</v>
      </c>
      <c r="F11" s="48">
        <f t="shared" si="0"/>
        <v>27379</v>
      </c>
      <c r="G11" s="48">
        <f t="shared" si="0"/>
        <v>25351</v>
      </c>
      <c r="H11" s="48">
        <f t="shared" si="0"/>
        <v>23206</v>
      </c>
      <c r="I11" s="48">
        <f t="shared" si="0"/>
        <v>25921</v>
      </c>
      <c r="J11" s="48">
        <f t="shared" si="0"/>
        <v>19988</v>
      </c>
      <c r="K11" s="48">
        <f t="shared" si="0"/>
        <v>15874</v>
      </c>
      <c r="L11" s="48">
        <f t="shared" si="0"/>
        <v>20038</v>
      </c>
      <c r="M11" s="48">
        <f t="shared" si="0"/>
        <v>17667</v>
      </c>
      <c r="N11" s="48">
        <f t="shared" si="0"/>
        <v>18864</v>
      </c>
      <c r="O11" s="48">
        <f t="shared" si="0"/>
        <v>20709</v>
      </c>
      <c r="Q11" s="48">
        <f t="shared" ref="Q11:S11" si="1">Q9-Q10</f>
        <v>98875</v>
      </c>
      <c r="R11" s="48">
        <f t="shared" si="1"/>
        <v>84989</v>
      </c>
      <c r="S11" s="48">
        <f t="shared" si="1"/>
        <v>77278</v>
      </c>
      <c r="X11" s="119"/>
    </row>
    <row r="12" spans="2:24" ht="12" customHeight="1" x14ac:dyDescent="0.2">
      <c r="B12" s="213" t="s">
        <v>4</v>
      </c>
      <c r="C12" s="214"/>
      <c r="D12" s="56">
        <f>'Segmenty 2018'!P9</f>
        <v>3480</v>
      </c>
      <c r="E12" s="56">
        <f>'Segmenty 2018'!P26</f>
        <v>4047</v>
      </c>
      <c r="F12" s="56">
        <f>'Segmenty 2018'!P43</f>
        <v>4418</v>
      </c>
      <c r="G12" s="56">
        <f>'Segmenty 2018'!P60</f>
        <v>6627</v>
      </c>
      <c r="H12" s="56">
        <f>'Segmenty 2019'!P9</f>
        <v>3924</v>
      </c>
      <c r="I12" s="56">
        <f>'Segmenty 2019'!P26</f>
        <v>4109</v>
      </c>
      <c r="J12" s="56">
        <f>'Segmenty 2019'!P43</f>
        <v>3588</v>
      </c>
      <c r="K12" s="56">
        <f>'Segmenty 2019'!P60</f>
        <v>4897</v>
      </c>
      <c r="L12" s="56">
        <f>'Segmenty 2020'!P9</f>
        <v>3562</v>
      </c>
      <c r="M12" s="56">
        <f>'Segmenty 2020'!P26</f>
        <v>2692</v>
      </c>
      <c r="N12" s="56">
        <f>'Segmenty 2020'!P43</f>
        <v>2957</v>
      </c>
      <c r="O12" s="56">
        <v>3323</v>
      </c>
      <c r="Q12" s="56">
        <f t="shared" ref="Q12:Q13" si="2">SUM(D12:G12)</f>
        <v>18572</v>
      </c>
      <c r="R12" s="56">
        <f t="shared" ref="R12:R13" si="3">SUM(H12:K12)</f>
        <v>16518</v>
      </c>
      <c r="S12" s="56">
        <f t="shared" ref="S12:S13" si="4">SUM(L12:O12)</f>
        <v>12534</v>
      </c>
      <c r="X12" s="119"/>
    </row>
    <row r="13" spans="2:24" ht="12" customHeight="1" x14ac:dyDescent="0.2">
      <c r="B13" s="213" t="s">
        <v>5</v>
      </c>
      <c r="C13" s="214"/>
      <c r="D13" s="56">
        <f>'Segmenty 2018'!P10</f>
        <v>7754</v>
      </c>
      <c r="E13" s="56">
        <f>'Segmenty 2018'!P27</f>
        <v>9191</v>
      </c>
      <c r="F13" s="56">
        <f>'Segmenty 2018'!P44</f>
        <v>8997</v>
      </c>
      <c r="G13" s="56">
        <f>'Segmenty 2018'!P61</f>
        <v>10837</v>
      </c>
      <c r="H13" s="56">
        <f>'Segmenty 2019'!P10</f>
        <v>10172</v>
      </c>
      <c r="I13" s="56">
        <f>'Segmenty 2019'!P27</f>
        <v>10081</v>
      </c>
      <c r="J13" s="56">
        <f>'Segmenty 2019'!P44</f>
        <v>9409</v>
      </c>
      <c r="K13" s="56">
        <f>'Segmenty 2019'!P61</f>
        <v>9746</v>
      </c>
      <c r="L13" s="56">
        <f>'Segmenty 2020'!P10</f>
        <v>10095</v>
      </c>
      <c r="M13" s="56">
        <f>'Segmenty 2020'!P27</f>
        <v>9603</v>
      </c>
      <c r="N13" s="56">
        <f>'Segmenty 2020'!P44</f>
        <v>10637</v>
      </c>
      <c r="O13" s="56">
        <v>10733</v>
      </c>
      <c r="Q13" s="56">
        <f t="shared" si="2"/>
        <v>36779</v>
      </c>
      <c r="R13" s="56">
        <f t="shared" si="3"/>
        <v>39408</v>
      </c>
      <c r="S13" s="56">
        <f t="shared" si="4"/>
        <v>41068</v>
      </c>
      <c r="X13" s="119"/>
    </row>
    <row r="14" spans="2:24" ht="12" customHeight="1" x14ac:dyDescent="0.2">
      <c r="B14" s="172" t="s">
        <v>206</v>
      </c>
      <c r="C14" s="172"/>
      <c r="D14" s="48">
        <f>D11-D12-D13</f>
        <v>10870</v>
      </c>
      <c r="E14" s="48">
        <f t="shared" ref="E14:O14" si="5">E11-E12-E13</f>
        <v>10803</v>
      </c>
      <c r="F14" s="48">
        <f t="shared" si="5"/>
        <v>13964</v>
      </c>
      <c r="G14" s="48">
        <f t="shared" si="5"/>
        <v>7887</v>
      </c>
      <c r="H14" s="48">
        <f t="shared" si="5"/>
        <v>9110</v>
      </c>
      <c r="I14" s="48">
        <f t="shared" si="5"/>
        <v>11731</v>
      </c>
      <c r="J14" s="48">
        <f t="shared" si="5"/>
        <v>6991</v>
      </c>
      <c r="K14" s="48">
        <f t="shared" si="5"/>
        <v>1231</v>
      </c>
      <c r="L14" s="48">
        <f t="shared" si="5"/>
        <v>6381</v>
      </c>
      <c r="M14" s="48">
        <f t="shared" si="5"/>
        <v>5372</v>
      </c>
      <c r="N14" s="48">
        <f t="shared" si="5"/>
        <v>5270</v>
      </c>
      <c r="O14" s="48">
        <f t="shared" si="5"/>
        <v>6653</v>
      </c>
      <c r="Q14" s="48">
        <f t="shared" ref="Q14:S14" si="6">Q11-Q12-Q13</f>
        <v>43524</v>
      </c>
      <c r="R14" s="48">
        <f t="shared" si="6"/>
        <v>29063</v>
      </c>
      <c r="S14" s="48">
        <f t="shared" si="6"/>
        <v>23676</v>
      </c>
      <c r="X14" s="119"/>
    </row>
    <row r="15" spans="2:24" ht="12" customHeight="1" x14ac:dyDescent="0.2">
      <c r="B15" s="213" t="s">
        <v>207</v>
      </c>
      <c r="C15" s="214"/>
      <c r="D15" s="56">
        <f>'Segmenty 2018'!P12</f>
        <v>-481</v>
      </c>
      <c r="E15" s="56">
        <f>'Segmenty 2018'!P29</f>
        <v>-354</v>
      </c>
      <c r="F15" s="56">
        <f>'Segmenty 2018'!P46</f>
        <v>277</v>
      </c>
      <c r="G15" s="56">
        <f>'Segmenty 2018'!P63</f>
        <v>-1927</v>
      </c>
      <c r="H15" s="56">
        <f>'Segmenty 2019'!P12</f>
        <v>-629</v>
      </c>
      <c r="I15" s="56">
        <f>'Segmenty 2019'!P29</f>
        <v>-758</v>
      </c>
      <c r="J15" s="56">
        <f>'Segmenty 2019'!P46</f>
        <v>-655</v>
      </c>
      <c r="K15" s="56">
        <f>'Segmenty 2019'!P63</f>
        <v>-476</v>
      </c>
      <c r="L15" s="56">
        <f>'Segmenty 2020'!P12</f>
        <v>-1220</v>
      </c>
      <c r="M15" s="56">
        <f>'Segmenty 2020'!P29</f>
        <v>-1304</v>
      </c>
      <c r="N15" s="56">
        <f>'Segmenty 2020'!P46</f>
        <v>719</v>
      </c>
      <c r="O15" s="56">
        <v>2712</v>
      </c>
      <c r="Q15" s="56">
        <f t="shared" ref="Q15:Q17" si="7">SUM(D15:G15)</f>
        <v>-2485</v>
      </c>
      <c r="R15" s="56">
        <f t="shared" ref="R15:R17" si="8">SUM(H15:K15)</f>
        <v>-2518</v>
      </c>
      <c r="S15" s="56">
        <f t="shared" ref="S15:S17" si="9">SUM(L15:O15)</f>
        <v>907</v>
      </c>
      <c r="X15" s="119"/>
    </row>
    <row r="16" spans="2:24" ht="12" customHeight="1" x14ac:dyDescent="0.2">
      <c r="B16" s="215" t="s">
        <v>208</v>
      </c>
      <c r="C16" s="228"/>
      <c r="D16" s="56">
        <f>'Segmenty 2018'!P13</f>
        <v>157</v>
      </c>
      <c r="E16" s="56">
        <f>'Segmenty 2018'!P30</f>
        <v>283</v>
      </c>
      <c r="F16" s="56">
        <f>'Segmenty 2018'!P47</f>
        <v>481</v>
      </c>
      <c r="G16" s="56">
        <f>'Segmenty 2018'!P64</f>
        <v>399</v>
      </c>
      <c r="H16" s="56">
        <f>'Segmenty 2019'!P13</f>
        <v>235</v>
      </c>
      <c r="I16" s="56">
        <f>'Segmenty 2019'!P30</f>
        <v>328</v>
      </c>
      <c r="J16" s="56">
        <f>'Segmenty 2019'!P47</f>
        <v>603</v>
      </c>
      <c r="K16" s="56">
        <f>'Segmenty 2019'!P64</f>
        <v>504</v>
      </c>
      <c r="L16" s="56">
        <f>'Segmenty 2020'!P13</f>
        <v>-6</v>
      </c>
      <c r="M16" s="56">
        <f>'Segmenty 2020'!P30</f>
        <v>406</v>
      </c>
      <c r="N16" s="56">
        <f>'Segmenty 2020'!P47</f>
        <v>459</v>
      </c>
      <c r="O16" s="56">
        <v>470</v>
      </c>
      <c r="Q16" s="56">
        <f t="shared" si="7"/>
        <v>1320</v>
      </c>
      <c r="R16" s="56">
        <f t="shared" si="8"/>
        <v>1670</v>
      </c>
      <c r="S16" s="56">
        <f t="shared" si="9"/>
        <v>1329</v>
      </c>
      <c r="X16" s="119"/>
    </row>
    <row r="17" spans="2:24" ht="12" customHeight="1" x14ac:dyDescent="0.2">
      <c r="B17" s="215" t="s">
        <v>27</v>
      </c>
      <c r="C17" s="228"/>
      <c r="D17" s="56">
        <f>'Segmenty 2018'!P14</f>
        <v>0</v>
      </c>
      <c r="E17" s="56">
        <f>'Segmenty 2018'!P31</f>
        <v>0</v>
      </c>
      <c r="F17" s="56">
        <f>'Segmenty 2018'!P48</f>
        <v>0</v>
      </c>
      <c r="G17" s="56">
        <f>'Segmenty 2018'!P65</f>
        <v>0</v>
      </c>
      <c r="H17" s="56">
        <f>'Segmenty 2019'!P14</f>
        <v>0</v>
      </c>
      <c r="I17" s="56">
        <f>'Segmenty 2019'!P31</f>
        <v>0</v>
      </c>
      <c r="J17" s="56">
        <f>'Segmenty 2019'!P48</f>
        <v>0</v>
      </c>
      <c r="K17" s="56">
        <f>'Segmenty 2019'!P65</f>
        <v>0</v>
      </c>
      <c r="L17" s="56">
        <f>'Segmenty 2020'!P14</f>
        <v>0</v>
      </c>
      <c r="M17" s="56">
        <f>'Segmenty 2020'!P31</f>
        <v>0</v>
      </c>
      <c r="N17" s="56">
        <f>'Segmenty 2020'!P48</f>
        <v>0</v>
      </c>
      <c r="O17" s="56">
        <v>0</v>
      </c>
      <c r="Q17" s="56">
        <f t="shared" si="7"/>
        <v>0</v>
      </c>
      <c r="R17" s="56">
        <f t="shared" si="8"/>
        <v>0</v>
      </c>
      <c r="S17" s="56">
        <f t="shared" si="9"/>
        <v>0</v>
      </c>
      <c r="X17" s="119"/>
    </row>
    <row r="18" spans="2:24" ht="12" customHeight="1" x14ac:dyDescent="0.2">
      <c r="B18" s="172" t="s">
        <v>209</v>
      </c>
      <c r="C18" s="172"/>
      <c r="D18" s="48">
        <f t="shared" ref="D18:O18" si="10">D14+D15+D16+D17</f>
        <v>10546</v>
      </c>
      <c r="E18" s="48">
        <f t="shared" si="10"/>
        <v>10732</v>
      </c>
      <c r="F18" s="48">
        <f t="shared" si="10"/>
        <v>14722</v>
      </c>
      <c r="G18" s="48">
        <f t="shared" si="10"/>
        <v>6359</v>
      </c>
      <c r="H18" s="48">
        <f t="shared" si="10"/>
        <v>8716</v>
      </c>
      <c r="I18" s="48">
        <f t="shared" si="10"/>
        <v>11301</v>
      </c>
      <c r="J18" s="48">
        <f t="shared" si="10"/>
        <v>6939</v>
      </c>
      <c r="K18" s="48">
        <f t="shared" si="10"/>
        <v>1259</v>
      </c>
      <c r="L18" s="48">
        <f t="shared" si="10"/>
        <v>5155</v>
      </c>
      <c r="M18" s="48">
        <f t="shared" si="10"/>
        <v>4474</v>
      </c>
      <c r="N18" s="48">
        <f t="shared" si="10"/>
        <v>6448</v>
      </c>
      <c r="O18" s="48">
        <f t="shared" si="10"/>
        <v>9835</v>
      </c>
      <c r="Q18" s="48">
        <f t="shared" ref="Q18:S18" si="11">Q14+Q15+Q16+Q17</f>
        <v>42359</v>
      </c>
      <c r="R18" s="48">
        <f t="shared" si="11"/>
        <v>28215</v>
      </c>
      <c r="S18" s="48">
        <f t="shared" si="11"/>
        <v>25912</v>
      </c>
      <c r="X18" s="119"/>
    </row>
    <row r="19" spans="2:24" ht="12" customHeight="1" x14ac:dyDescent="0.2">
      <c r="B19" s="99" t="s">
        <v>22</v>
      </c>
      <c r="C19" s="98"/>
      <c r="D19" s="56">
        <f>'Segmenty 2018'!P16</f>
        <v>1842</v>
      </c>
      <c r="E19" s="56">
        <f>'Segmenty 2018'!P33</f>
        <v>2037</v>
      </c>
      <c r="F19" s="56">
        <f>'Segmenty 2018'!P50</f>
        <v>1926</v>
      </c>
      <c r="G19" s="56">
        <f>'Segmenty 2018'!P67</f>
        <v>1972</v>
      </c>
      <c r="H19" s="56">
        <f>'Segmenty 2019'!P16</f>
        <v>2363</v>
      </c>
      <c r="I19" s="56">
        <f>'Segmenty 2019'!P33</f>
        <v>2150</v>
      </c>
      <c r="J19" s="56">
        <f>'Segmenty 2019'!P50</f>
        <v>2298</v>
      </c>
      <c r="K19" s="56">
        <f>'Segmenty 2019'!P67</f>
        <v>2695</v>
      </c>
      <c r="L19" s="56">
        <f>'Segmenty 2020'!P16</f>
        <v>2569</v>
      </c>
      <c r="M19" s="56">
        <f>'Segmenty 2020'!P33</f>
        <v>2162</v>
      </c>
      <c r="N19" s="56">
        <f>'Segmenty 2020'!P50</f>
        <v>2875</v>
      </c>
      <c r="O19" s="56">
        <v>2712</v>
      </c>
      <c r="Q19" s="56">
        <f>SUM(D19:G19)</f>
        <v>7777</v>
      </c>
      <c r="R19" s="56">
        <f>SUM(H19:K19)</f>
        <v>9506</v>
      </c>
      <c r="S19" s="56">
        <f>SUM(L19:O19)</f>
        <v>10318</v>
      </c>
      <c r="X19" s="119"/>
    </row>
    <row r="20" spans="2:24" ht="12" customHeight="1" x14ac:dyDescent="0.2">
      <c r="B20" s="172" t="s">
        <v>23</v>
      </c>
      <c r="C20" s="172"/>
      <c r="D20" s="48">
        <f>D18+D19</f>
        <v>12388</v>
      </c>
      <c r="E20" s="48">
        <f t="shared" ref="E20:O20" si="12">E18+E19</f>
        <v>12769</v>
      </c>
      <c r="F20" s="48">
        <f t="shared" si="12"/>
        <v>16648</v>
      </c>
      <c r="G20" s="48">
        <f t="shared" si="12"/>
        <v>8331</v>
      </c>
      <c r="H20" s="48">
        <f t="shared" si="12"/>
        <v>11079</v>
      </c>
      <c r="I20" s="48">
        <f t="shared" si="12"/>
        <v>13451</v>
      </c>
      <c r="J20" s="48">
        <f t="shared" si="12"/>
        <v>9237</v>
      </c>
      <c r="K20" s="48">
        <f t="shared" si="12"/>
        <v>3954</v>
      </c>
      <c r="L20" s="48">
        <f t="shared" si="12"/>
        <v>7724</v>
      </c>
      <c r="M20" s="48">
        <f t="shared" si="12"/>
        <v>6636</v>
      </c>
      <c r="N20" s="48">
        <f t="shared" si="12"/>
        <v>9323</v>
      </c>
      <c r="O20" s="48">
        <f t="shared" si="12"/>
        <v>12547</v>
      </c>
      <c r="Q20" s="48">
        <f t="shared" ref="Q20:S20" si="13">Q18+Q19</f>
        <v>50136</v>
      </c>
      <c r="R20" s="48">
        <f t="shared" si="13"/>
        <v>37721</v>
      </c>
      <c r="S20" s="48">
        <f t="shared" si="13"/>
        <v>36230</v>
      </c>
      <c r="X20" s="119"/>
    </row>
    <row r="21" spans="2:24" s="51" customFormat="1" ht="12" customHeight="1" x14ac:dyDescent="0.2">
      <c r="B21" s="84"/>
      <c r="C21" s="85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</row>
    <row r="22" spans="2:24" s="51" customFormat="1" ht="12" customHeight="1" x14ac:dyDescent="0.2">
      <c r="B22" s="52"/>
      <c r="C22" s="77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2:24" ht="12" customHeight="1" x14ac:dyDescent="0.2">
      <c r="Q23" s="51"/>
      <c r="R23" s="51"/>
      <c r="S23" s="51"/>
    </row>
    <row r="24" spans="2:24" ht="12" customHeight="1" x14ac:dyDescent="0.2">
      <c r="Q24" s="51"/>
      <c r="R24" s="51"/>
      <c r="S24" s="51"/>
    </row>
    <row r="25" spans="2:24" ht="12" customHeight="1" x14ac:dyDescent="0.2">
      <c r="Q25" s="51"/>
      <c r="R25" s="51"/>
      <c r="S25" s="51"/>
    </row>
    <row r="26" spans="2:24" ht="12" customHeight="1" x14ac:dyDescent="0.2">
      <c r="Q26" s="51"/>
      <c r="R26" s="51"/>
      <c r="S26" s="51"/>
    </row>
    <row r="27" spans="2:24" ht="12" customHeight="1" x14ac:dyDescent="0.2">
      <c r="Q27" s="51"/>
      <c r="R27" s="51"/>
      <c r="S27" s="51"/>
    </row>
    <row r="28" spans="2:24" ht="12" customHeight="1" x14ac:dyDescent="0.2">
      <c r="Q28" s="51"/>
      <c r="R28" s="51"/>
      <c r="S28" s="51"/>
    </row>
    <row r="29" spans="2:24" ht="12" customHeight="1" x14ac:dyDescent="0.2">
      <c r="Q29" s="51"/>
      <c r="R29" s="51"/>
      <c r="S29" s="51"/>
    </row>
    <row r="30" spans="2:24" ht="12" customHeight="1" x14ac:dyDescent="0.2">
      <c r="Q30" s="51"/>
      <c r="R30" s="51"/>
      <c r="S30" s="51"/>
    </row>
    <row r="31" spans="2:24" ht="12" customHeight="1" x14ac:dyDescent="0.2">
      <c r="Q31" s="51"/>
      <c r="R31" s="51"/>
      <c r="S31" s="51"/>
    </row>
    <row r="32" spans="2:24" ht="12" customHeight="1" x14ac:dyDescent="0.2">
      <c r="Q32" s="51"/>
      <c r="R32" s="51"/>
      <c r="S32" s="51"/>
    </row>
    <row r="33" spans="17:19" ht="12" customHeight="1" x14ac:dyDescent="0.2">
      <c r="Q33" s="51"/>
      <c r="R33" s="51"/>
      <c r="S33" s="51"/>
    </row>
  </sheetData>
  <mergeCells count="12"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X33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F40" sqref="F40"/>
    </sheetView>
  </sheetViews>
  <sheetFormatPr defaultColWidth="9.140625" defaultRowHeight="12" customHeight="1" x14ac:dyDescent="0.2"/>
  <cols>
    <col min="1" max="1" width="1.140625" style="50" customWidth="1"/>
    <col min="2" max="2" width="2.5703125" style="51" customWidth="1"/>
    <col min="3" max="3" width="32.7109375" style="58" customWidth="1"/>
    <col min="4" max="19" width="9.28515625" style="50" customWidth="1"/>
    <col min="20" max="16384" width="9.140625" style="50"/>
  </cols>
  <sheetData>
    <row r="1" spans="2:24" s="1" customFormat="1" ht="12" hidden="1" customHeight="1" x14ac:dyDescent="0.2">
      <c r="C1" s="2"/>
    </row>
    <row r="2" spans="2:24" s="1" customFormat="1" ht="12" hidden="1" customHeight="1" x14ac:dyDescent="0.2">
      <c r="C2" s="2"/>
    </row>
    <row r="3" spans="2:24" s="1" customFormat="1" ht="12" hidden="1" customHeight="1" x14ac:dyDescent="0.2">
      <c r="C3" s="2"/>
    </row>
    <row r="4" spans="2:24" s="1" customFormat="1" ht="12" hidden="1" customHeight="1" x14ac:dyDescent="0.2">
      <c r="C4" s="2"/>
    </row>
    <row r="5" spans="2:24" s="1" customFormat="1" ht="12" customHeight="1" x14ac:dyDescent="0.2">
      <c r="C5" s="2"/>
    </row>
    <row r="6" spans="2:24" ht="12" customHeight="1" x14ac:dyDescent="0.2">
      <c r="B6" s="102" t="s">
        <v>259</v>
      </c>
      <c r="C6" s="77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24" ht="12" customHeight="1" x14ac:dyDescent="0.2">
      <c r="B7" s="222" t="s">
        <v>59</v>
      </c>
      <c r="C7" s="234"/>
      <c r="D7" s="17"/>
      <c r="E7" s="17"/>
      <c r="F7" s="17"/>
      <c r="G7" s="17"/>
      <c r="H7" s="17"/>
      <c r="I7" s="17" t="s">
        <v>122</v>
      </c>
      <c r="J7" s="17"/>
      <c r="K7" s="17"/>
      <c r="L7" s="17"/>
      <c r="M7" s="17"/>
      <c r="N7" s="17"/>
      <c r="O7" s="25"/>
      <c r="Q7" s="28"/>
      <c r="R7" s="17" t="s">
        <v>122</v>
      </c>
      <c r="S7" s="25"/>
    </row>
    <row r="8" spans="2:24" ht="12" customHeight="1" x14ac:dyDescent="0.2">
      <c r="B8" s="166"/>
      <c r="C8" s="235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Q8" s="97">
        <v>2018</v>
      </c>
      <c r="R8" s="97">
        <v>2019</v>
      </c>
      <c r="S8" s="97">
        <v>2020</v>
      </c>
    </row>
    <row r="9" spans="2:24" ht="12" customHeight="1" x14ac:dyDescent="0.2">
      <c r="B9" s="229" t="s">
        <v>204</v>
      </c>
      <c r="C9" s="230"/>
      <c r="D9" s="56">
        <f>'Segmenty 2018'!O6</f>
        <v>48872</v>
      </c>
      <c r="E9" s="56">
        <f>'Segmenty 2018'!O23</f>
        <v>45297</v>
      </c>
      <c r="F9" s="56">
        <f>'Segmenty 2018'!O40</f>
        <v>40758</v>
      </c>
      <c r="G9" s="56">
        <f>'Segmenty 2018'!O57</f>
        <v>48609</v>
      </c>
      <c r="H9" s="56">
        <f>'Segmenty 2019'!O6</f>
        <v>56702</v>
      </c>
      <c r="I9" s="56">
        <f>'Segmenty 2019'!O23</f>
        <v>54517</v>
      </c>
      <c r="J9" s="56">
        <f>'Segmenty 2019'!O40</f>
        <v>63327</v>
      </c>
      <c r="K9" s="56">
        <f>'Segmenty 2019'!O57</f>
        <v>69001</v>
      </c>
      <c r="L9" s="56">
        <f>'Segmenty 2020'!O6</f>
        <v>80276</v>
      </c>
      <c r="M9" s="56">
        <f>'Segmenty 2020'!O23</f>
        <v>67257</v>
      </c>
      <c r="N9" s="56">
        <f>'Segmenty 2020'!O40</f>
        <v>50857</v>
      </c>
      <c r="O9" s="56">
        <v>52559</v>
      </c>
      <c r="Q9" s="56">
        <f>SUM(D9:G9)</f>
        <v>183536</v>
      </c>
      <c r="R9" s="56">
        <f>SUM(H9:K9)</f>
        <v>243547</v>
      </c>
      <c r="S9" s="56">
        <f>SUM(L9:O9)</f>
        <v>250949</v>
      </c>
      <c r="X9" s="119"/>
    </row>
    <row r="10" spans="2:24" ht="12" customHeight="1" x14ac:dyDescent="0.2">
      <c r="B10" s="229" t="s">
        <v>33</v>
      </c>
      <c r="C10" s="230"/>
      <c r="D10" s="56">
        <f>'Segmenty 2018'!O7</f>
        <v>35215</v>
      </c>
      <c r="E10" s="56">
        <f>'Segmenty 2018'!O24</f>
        <v>34922</v>
      </c>
      <c r="F10" s="56">
        <f>'Segmenty 2018'!O41</f>
        <v>32788</v>
      </c>
      <c r="G10" s="56">
        <f>'Segmenty 2018'!O58</f>
        <v>39627</v>
      </c>
      <c r="H10" s="56">
        <f>'Segmenty 2019'!O7</f>
        <v>42503</v>
      </c>
      <c r="I10" s="56">
        <f>'Segmenty 2019'!O24</f>
        <v>42715</v>
      </c>
      <c r="J10" s="56">
        <f>'Segmenty 2019'!O41</f>
        <v>49420</v>
      </c>
      <c r="K10" s="56">
        <f>'Segmenty 2019'!O58</f>
        <v>51429</v>
      </c>
      <c r="L10" s="56">
        <f>'Segmenty 2020'!O7</f>
        <v>59860</v>
      </c>
      <c r="M10" s="56">
        <f>'Segmenty 2020'!O24</f>
        <v>49336</v>
      </c>
      <c r="N10" s="56">
        <f>'Segmenty 2020'!O41</f>
        <v>40571</v>
      </c>
      <c r="O10" s="56">
        <v>46111</v>
      </c>
      <c r="Q10" s="56">
        <f>SUM(D10:G10)</f>
        <v>142552</v>
      </c>
      <c r="R10" s="56">
        <f>SUM(H10:K10)</f>
        <v>186067</v>
      </c>
      <c r="S10" s="56">
        <f>SUM(L10:O10)</f>
        <v>195878</v>
      </c>
      <c r="X10" s="119"/>
    </row>
    <row r="11" spans="2:24" ht="12" customHeight="1" x14ac:dyDescent="0.2">
      <c r="B11" s="172" t="s">
        <v>205</v>
      </c>
      <c r="C11" s="172"/>
      <c r="D11" s="48">
        <f>D9-D10</f>
        <v>13657</v>
      </c>
      <c r="E11" s="48">
        <f t="shared" ref="E11:O11" si="0">E9-E10</f>
        <v>10375</v>
      </c>
      <c r="F11" s="48">
        <f t="shared" si="0"/>
        <v>7970</v>
      </c>
      <c r="G11" s="48">
        <f t="shared" si="0"/>
        <v>8982</v>
      </c>
      <c r="H11" s="48">
        <f t="shared" si="0"/>
        <v>14199</v>
      </c>
      <c r="I11" s="48">
        <f t="shared" si="0"/>
        <v>11802</v>
      </c>
      <c r="J11" s="48">
        <f t="shared" si="0"/>
        <v>13907</v>
      </c>
      <c r="K11" s="48">
        <f t="shared" si="0"/>
        <v>17572</v>
      </c>
      <c r="L11" s="48">
        <f t="shared" si="0"/>
        <v>20416</v>
      </c>
      <c r="M11" s="48">
        <f t="shared" si="0"/>
        <v>17921</v>
      </c>
      <c r="N11" s="48">
        <f t="shared" si="0"/>
        <v>10286</v>
      </c>
      <c r="O11" s="48">
        <f t="shared" si="0"/>
        <v>6448</v>
      </c>
      <c r="Q11" s="48">
        <f t="shared" ref="Q11:S11" si="1">Q9-Q10</f>
        <v>40984</v>
      </c>
      <c r="R11" s="48">
        <f t="shared" si="1"/>
        <v>57480</v>
      </c>
      <c r="S11" s="48">
        <f t="shared" si="1"/>
        <v>55071</v>
      </c>
      <c r="X11" s="119"/>
    </row>
    <row r="12" spans="2:24" ht="12" customHeight="1" x14ac:dyDescent="0.2">
      <c r="B12" s="213" t="s">
        <v>4</v>
      </c>
      <c r="C12" s="214"/>
      <c r="D12" s="56">
        <f>'Segmenty 2018'!O9</f>
        <v>1170</v>
      </c>
      <c r="E12" s="56">
        <f>'Segmenty 2018'!O26</f>
        <v>1478</v>
      </c>
      <c r="F12" s="56">
        <f>'Segmenty 2018'!O43</f>
        <v>1691</v>
      </c>
      <c r="G12" s="56">
        <f>'Segmenty 2018'!O60</f>
        <v>1564</v>
      </c>
      <c r="H12" s="56">
        <f>'Segmenty 2019'!O9</f>
        <v>1265</v>
      </c>
      <c r="I12" s="56">
        <f>'Segmenty 2019'!O26</f>
        <v>1572</v>
      </c>
      <c r="J12" s="56">
        <f>'Segmenty 2019'!O43</f>
        <v>1601</v>
      </c>
      <c r="K12" s="56">
        <f>'Segmenty 2019'!O60</f>
        <v>1980</v>
      </c>
      <c r="L12" s="56">
        <f>'Segmenty 2020'!O9</f>
        <v>1614</v>
      </c>
      <c r="M12" s="56">
        <f>'Segmenty 2020'!O26</f>
        <v>1666</v>
      </c>
      <c r="N12" s="56">
        <f>'Segmenty 2020'!O43</f>
        <v>1106</v>
      </c>
      <c r="O12" s="56">
        <v>1127</v>
      </c>
      <c r="Q12" s="56">
        <f t="shared" ref="Q12:Q13" si="2">SUM(D12:G12)</f>
        <v>5903</v>
      </c>
      <c r="R12" s="56">
        <f t="shared" ref="R12:R13" si="3">SUM(H12:K12)</f>
        <v>6418</v>
      </c>
      <c r="S12" s="56">
        <f t="shared" ref="S12:S13" si="4">SUM(L12:O12)</f>
        <v>5513</v>
      </c>
      <c r="X12" s="119"/>
    </row>
    <row r="13" spans="2:24" ht="12" customHeight="1" x14ac:dyDescent="0.2">
      <c r="B13" s="213" t="s">
        <v>5</v>
      </c>
      <c r="C13" s="214"/>
      <c r="D13" s="56">
        <f>'Segmenty 2018'!O10</f>
        <v>6642</v>
      </c>
      <c r="E13" s="56">
        <f>'Segmenty 2018'!O27</f>
        <v>4752</v>
      </c>
      <c r="F13" s="56">
        <f>'Segmenty 2018'!O44</f>
        <v>5418</v>
      </c>
      <c r="G13" s="56">
        <f>'Segmenty 2018'!O61</f>
        <v>5311</v>
      </c>
      <c r="H13" s="56">
        <f>'Segmenty 2019'!O10</f>
        <v>6467</v>
      </c>
      <c r="I13" s="56">
        <f>'Segmenty 2019'!O27</f>
        <v>5810</v>
      </c>
      <c r="J13" s="56">
        <f>'Segmenty 2019'!O44</f>
        <v>6331</v>
      </c>
      <c r="K13" s="56">
        <f>'Segmenty 2019'!O61</f>
        <v>6205</v>
      </c>
      <c r="L13" s="56">
        <f>'Segmenty 2020'!O10</f>
        <v>7516</v>
      </c>
      <c r="M13" s="56">
        <f>'Segmenty 2020'!O27</f>
        <v>6470</v>
      </c>
      <c r="N13" s="56">
        <f>'Segmenty 2020'!O44</f>
        <v>6297</v>
      </c>
      <c r="O13" s="56">
        <v>6229</v>
      </c>
      <c r="Q13" s="56">
        <f t="shared" si="2"/>
        <v>22123</v>
      </c>
      <c r="R13" s="56">
        <f t="shared" si="3"/>
        <v>24813</v>
      </c>
      <c r="S13" s="56">
        <f t="shared" si="4"/>
        <v>26512</v>
      </c>
      <c r="X13" s="119"/>
    </row>
    <row r="14" spans="2:24" ht="12" customHeight="1" x14ac:dyDescent="0.2">
      <c r="B14" s="172" t="s">
        <v>206</v>
      </c>
      <c r="C14" s="172"/>
      <c r="D14" s="48">
        <f>D11-D12-D13</f>
        <v>5845</v>
      </c>
      <c r="E14" s="48">
        <f t="shared" ref="E14:O14" si="5">E11-E12-E13</f>
        <v>4145</v>
      </c>
      <c r="F14" s="48">
        <f t="shared" si="5"/>
        <v>861</v>
      </c>
      <c r="G14" s="48">
        <f t="shared" si="5"/>
        <v>2107</v>
      </c>
      <c r="H14" s="48">
        <f t="shared" si="5"/>
        <v>6467</v>
      </c>
      <c r="I14" s="48">
        <f t="shared" si="5"/>
        <v>4420</v>
      </c>
      <c r="J14" s="48">
        <f t="shared" si="5"/>
        <v>5975</v>
      </c>
      <c r="K14" s="48">
        <f t="shared" si="5"/>
        <v>9387</v>
      </c>
      <c r="L14" s="48">
        <f t="shared" si="5"/>
        <v>11286</v>
      </c>
      <c r="M14" s="48">
        <f t="shared" si="5"/>
        <v>9785</v>
      </c>
      <c r="N14" s="48">
        <f t="shared" si="5"/>
        <v>2883</v>
      </c>
      <c r="O14" s="48">
        <f t="shared" si="5"/>
        <v>-908</v>
      </c>
      <c r="Q14" s="48">
        <f t="shared" ref="Q14:S14" si="6">Q11-Q12-Q13</f>
        <v>12958</v>
      </c>
      <c r="R14" s="48">
        <f t="shared" si="6"/>
        <v>26249</v>
      </c>
      <c r="S14" s="48">
        <f t="shared" si="6"/>
        <v>23046</v>
      </c>
      <c r="X14" s="119"/>
    </row>
    <row r="15" spans="2:24" ht="12" customHeight="1" x14ac:dyDescent="0.2">
      <c r="B15" s="213" t="s">
        <v>207</v>
      </c>
      <c r="C15" s="214"/>
      <c r="D15" s="56">
        <f>'Segmenty 2018'!O12</f>
        <v>-92</v>
      </c>
      <c r="E15" s="56">
        <f>'Segmenty 2018'!O29</f>
        <v>113</v>
      </c>
      <c r="F15" s="56">
        <f>'Segmenty 2018'!O46</f>
        <v>130</v>
      </c>
      <c r="G15" s="56">
        <f>'Segmenty 2018'!O63</f>
        <v>438</v>
      </c>
      <c r="H15" s="56">
        <f>'Segmenty 2019'!O12</f>
        <v>-76</v>
      </c>
      <c r="I15" s="56">
        <f>'Segmenty 2019'!O29</f>
        <v>40</v>
      </c>
      <c r="J15" s="56">
        <f>'Segmenty 2019'!O46</f>
        <v>1833</v>
      </c>
      <c r="K15" s="56">
        <f>'Segmenty 2019'!O63</f>
        <v>167</v>
      </c>
      <c r="L15" s="56">
        <f>'Segmenty 2020'!O12</f>
        <v>-133</v>
      </c>
      <c r="M15" s="56">
        <f>'Segmenty 2020'!O29</f>
        <v>-478</v>
      </c>
      <c r="N15" s="56">
        <f>'Segmenty 2020'!O46</f>
        <v>-137</v>
      </c>
      <c r="O15" s="56">
        <v>53</v>
      </c>
      <c r="Q15" s="56">
        <f t="shared" ref="Q15:Q17" si="7">SUM(D15:G15)</f>
        <v>589</v>
      </c>
      <c r="R15" s="56">
        <f t="shared" ref="R15:R17" si="8">SUM(H15:K15)</f>
        <v>1964</v>
      </c>
      <c r="S15" s="56">
        <f t="shared" ref="S15:S17" si="9">SUM(L15:O15)</f>
        <v>-695</v>
      </c>
      <c r="X15" s="119"/>
    </row>
    <row r="16" spans="2:24" ht="12" customHeight="1" x14ac:dyDescent="0.2">
      <c r="B16" s="215" t="s">
        <v>208</v>
      </c>
      <c r="C16" s="228"/>
      <c r="D16" s="56">
        <f>'Segmenty 2018'!O13</f>
        <v>0</v>
      </c>
      <c r="E16" s="56">
        <f>'Segmenty 2018'!O30</f>
        <v>13</v>
      </c>
      <c r="F16" s="56">
        <f>'Segmenty 2018'!O47</f>
        <v>0</v>
      </c>
      <c r="G16" s="56">
        <f>'Segmenty 2018'!O64</f>
        <v>9</v>
      </c>
      <c r="H16" s="56">
        <f>'Segmenty 2019'!O13</f>
        <v>0</v>
      </c>
      <c r="I16" s="56">
        <f>'Segmenty 2019'!O30</f>
        <v>0</v>
      </c>
      <c r="J16" s="56">
        <f>'Segmenty 2019'!O47</f>
        <v>0</v>
      </c>
      <c r="K16" s="56">
        <f>'Segmenty 2019'!O64</f>
        <v>-277</v>
      </c>
      <c r="L16" s="56">
        <f>'Segmenty 2020'!O13</f>
        <v>0</v>
      </c>
      <c r="M16" s="56">
        <f>'Segmenty 2020'!O30</f>
        <v>0</v>
      </c>
      <c r="N16" s="56">
        <f>'Segmenty 2020'!O47</f>
        <v>0</v>
      </c>
      <c r="O16" s="56">
        <v>0</v>
      </c>
      <c r="Q16" s="56">
        <f t="shared" si="7"/>
        <v>22</v>
      </c>
      <c r="R16" s="56">
        <f t="shared" si="8"/>
        <v>-277</v>
      </c>
      <c r="S16" s="56">
        <f t="shared" si="9"/>
        <v>0</v>
      </c>
      <c r="X16" s="119"/>
    </row>
    <row r="17" spans="2:24" ht="12" customHeight="1" x14ac:dyDescent="0.2">
      <c r="B17" s="215" t="s">
        <v>27</v>
      </c>
      <c r="C17" s="228"/>
      <c r="D17" s="56">
        <f>'Segmenty 2018'!O14</f>
        <v>0</v>
      </c>
      <c r="E17" s="56">
        <f>'Segmenty 2018'!O31</f>
        <v>0</v>
      </c>
      <c r="F17" s="56">
        <f>'Segmenty 2018'!O48</f>
        <v>0</v>
      </c>
      <c r="G17" s="56">
        <f>'Segmenty 2018'!O65</f>
        <v>0</v>
      </c>
      <c r="H17" s="56">
        <f>'Segmenty 2019'!O14</f>
        <v>0</v>
      </c>
      <c r="I17" s="56">
        <f>'Segmenty 2019'!O31</f>
        <v>0</v>
      </c>
      <c r="J17" s="56">
        <f>'Segmenty 2019'!O48</f>
        <v>0</v>
      </c>
      <c r="K17" s="56">
        <f>'Segmenty 2019'!O65</f>
        <v>0</v>
      </c>
      <c r="L17" s="56">
        <f>'Segmenty 2020'!O14</f>
        <v>0</v>
      </c>
      <c r="M17" s="56">
        <f>'Segmenty 2020'!O31</f>
        <v>0</v>
      </c>
      <c r="N17" s="56">
        <f>'Segmenty 2020'!O48</f>
        <v>0</v>
      </c>
      <c r="O17" s="56">
        <v>0</v>
      </c>
      <c r="Q17" s="56">
        <f t="shared" si="7"/>
        <v>0</v>
      </c>
      <c r="R17" s="56">
        <f t="shared" si="8"/>
        <v>0</v>
      </c>
      <c r="S17" s="56">
        <f t="shared" si="9"/>
        <v>0</v>
      </c>
      <c r="X17" s="119"/>
    </row>
    <row r="18" spans="2:24" ht="12" customHeight="1" x14ac:dyDescent="0.2">
      <c r="B18" s="172" t="s">
        <v>209</v>
      </c>
      <c r="C18" s="172"/>
      <c r="D18" s="48">
        <f t="shared" ref="D18:O18" si="10">D14+D15+D16+D17</f>
        <v>5753</v>
      </c>
      <c r="E18" s="48">
        <f t="shared" si="10"/>
        <v>4271</v>
      </c>
      <c r="F18" s="48">
        <f t="shared" si="10"/>
        <v>991</v>
      </c>
      <c r="G18" s="48">
        <f t="shared" si="10"/>
        <v>2554</v>
      </c>
      <c r="H18" s="48">
        <f t="shared" si="10"/>
        <v>6391</v>
      </c>
      <c r="I18" s="48">
        <f t="shared" si="10"/>
        <v>4460</v>
      </c>
      <c r="J18" s="48">
        <f t="shared" si="10"/>
        <v>7808</v>
      </c>
      <c r="K18" s="48">
        <f t="shared" si="10"/>
        <v>9277</v>
      </c>
      <c r="L18" s="48">
        <f t="shared" si="10"/>
        <v>11153</v>
      </c>
      <c r="M18" s="48">
        <f t="shared" si="10"/>
        <v>9307</v>
      </c>
      <c r="N18" s="48">
        <f t="shared" si="10"/>
        <v>2746</v>
      </c>
      <c r="O18" s="48">
        <f t="shared" si="10"/>
        <v>-855</v>
      </c>
      <c r="Q18" s="48">
        <f t="shared" ref="Q18:S18" si="11">Q14+Q15+Q16+Q17</f>
        <v>13569</v>
      </c>
      <c r="R18" s="48">
        <f t="shared" si="11"/>
        <v>27936</v>
      </c>
      <c r="S18" s="48">
        <f t="shared" si="11"/>
        <v>22351</v>
      </c>
      <c r="X18" s="119"/>
    </row>
    <row r="19" spans="2:24" ht="12" customHeight="1" x14ac:dyDescent="0.2">
      <c r="B19" s="99" t="s">
        <v>22</v>
      </c>
      <c r="C19" s="98"/>
      <c r="D19" s="56">
        <f>'Segmenty 2018'!O16</f>
        <v>2923</v>
      </c>
      <c r="E19" s="56">
        <f>'Segmenty 2018'!O33</f>
        <v>3140</v>
      </c>
      <c r="F19" s="56">
        <f>'Segmenty 2018'!O50</f>
        <v>3126</v>
      </c>
      <c r="G19" s="56">
        <f>'Segmenty 2018'!O67</f>
        <v>3171</v>
      </c>
      <c r="H19" s="56">
        <f>'Segmenty 2019'!O16</f>
        <v>3369</v>
      </c>
      <c r="I19" s="56">
        <f>'Segmenty 2019'!O33</f>
        <v>4522</v>
      </c>
      <c r="J19" s="56">
        <f>'Segmenty 2019'!O50</f>
        <v>3806</v>
      </c>
      <c r="K19" s="56">
        <f>'Segmenty 2019'!O67</f>
        <v>3718</v>
      </c>
      <c r="L19" s="56">
        <f>'Segmenty 2020'!O16</f>
        <v>3751</v>
      </c>
      <c r="M19" s="56">
        <f>'Segmenty 2020'!O33</f>
        <v>3917</v>
      </c>
      <c r="N19" s="56">
        <f>'Segmenty 2020'!O50</f>
        <v>4109</v>
      </c>
      <c r="O19" s="56">
        <v>3818</v>
      </c>
      <c r="Q19" s="56">
        <f>SUM(D19:G19)</f>
        <v>12360</v>
      </c>
      <c r="R19" s="56">
        <f>SUM(H19:K19)</f>
        <v>15415</v>
      </c>
      <c r="S19" s="56">
        <f>SUM(L19:O19)</f>
        <v>15595</v>
      </c>
      <c r="X19" s="119"/>
    </row>
    <row r="20" spans="2:24" ht="12" customHeight="1" x14ac:dyDescent="0.2">
      <c r="B20" s="172" t="s">
        <v>23</v>
      </c>
      <c r="C20" s="172"/>
      <c r="D20" s="48">
        <f>D18+D19</f>
        <v>8676</v>
      </c>
      <c r="E20" s="48">
        <f t="shared" ref="E20:O20" si="12">E18+E19</f>
        <v>7411</v>
      </c>
      <c r="F20" s="48">
        <f t="shared" si="12"/>
        <v>4117</v>
      </c>
      <c r="G20" s="48">
        <f t="shared" si="12"/>
        <v>5725</v>
      </c>
      <c r="H20" s="48">
        <f t="shared" si="12"/>
        <v>9760</v>
      </c>
      <c r="I20" s="48">
        <f t="shared" si="12"/>
        <v>8982</v>
      </c>
      <c r="J20" s="48">
        <f t="shared" si="12"/>
        <v>11614</v>
      </c>
      <c r="K20" s="48">
        <f t="shared" si="12"/>
        <v>12995</v>
      </c>
      <c r="L20" s="48">
        <f t="shared" si="12"/>
        <v>14904</v>
      </c>
      <c r="M20" s="48">
        <f t="shared" si="12"/>
        <v>13224</v>
      </c>
      <c r="N20" s="48">
        <f t="shared" si="12"/>
        <v>6855</v>
      </c>
      <c r="O20" s="48">
        <f t="shared" si="12"/>
        <v>2963</v>
      </c>
      <c r="Q20" s="48">
        <f t="shared" ref="Q20:S20" si="13">Q18+Q19</f>
        <v>25929</v>
      </c>
      <c r="R20" s="48">
        <f t="shared" si="13"/>
        <v>43351</v>
      </c>
      <c r="S20" s="48">
        <f t="shared" si="13"/>
        <v>37946</v>
      </c>
      <c r="X20" s="119"/>
    </row>
    <row r="21" spans="2:24" s="51" customFormat="1" ht="12" customHeight="1" x14ac:dyDescent="0.2">
      <c r="B21" s="84"/>
      <c r="C21" s="85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</row>
    <row r="22" spans="2:24" s="51" customFormat="1" ht="12" customHeight="1" x14ac:dyDescent="0.2">
      <c r="B22" s="52"/>
      <c r="C22" s="77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2:24" ht="12" customHeight="1" x14ac:dyDescent="0.2">
      <c r="Q23" s="51"/>
      <c r="R23" s="51"/>
      <c r="S23" s="51"/>
    </row>
    <row r="24" spans="2:24" ht="12" customHeight="1" x14ac:dyDescent="0.2">
      <c r="Q24" s="51"/>
      <c r="R24" s="51"/>
      <c r="S24" s="51"/>
    </row>
    <row r="25" spans="2:24" ht="12" customHeight="1" x14ac:dyDescent="0.2">
      <c r="Q25" s="51"/>
      <c r="R25" s="51"/>
      <c r="S25" s="51"/>
    </row>
    <row r="26" spans="2:24" ht="12" customHeight="1" x14ac:dyDescent="0.2">
      <c r="Q26" s="51"/>
      <c r="R26" s="51"/>
      <c r="S26" s="51"/>
    </row>
    <row r="27" spans="2:24" ht="12" customHeight="1" x14ac:dyDescent="0.2">
      <c r="Q27" s="51"/>
      <c r="R27" s="51"/>
      <c r="S27" s="51"/>
    </row>
    <row r="28" spans="2:24" ht="12" customHeight="1" x14ac:dyDescent="0.2">
      <c r="Q28" s="51"/>
      <c r="R28" s="51"/>
      <c r="S28" s="51"/>
    </row>
    <row r="29" spans="2:24" ht="12" customHeight="1" x14ac:dyDescent="0.2">
      <c r="Q29" s="51"/>
      <c r="R29" s="51"/>
      <c r="S29" s="51"/>
    </row>
    <row r="30" spans="2:24" ht="12" customHeight="1" x14ac:dyDescent="0.2">
      <c r="Q30" s="51"/>
      <c r="R30" s="51"/>
      <c r="S30" s="51"/>
    </row>
    <row r="31" spans="2:24" ht="12" customHeight="1" x14ac:dyDescent="0.2">
      <c r="Q31" s="51"/>
      <c r="R31" s="51"/>
      <c r="S31" s="51"/>
    </row>
    <row r="32" spans="2:24" ht="12" customHeight="1" x14ac:dyDescent="0.2">
      <c r="Q32" s="51"/>
      <c r="R32" s="51"/>
      <c r="S32" s="51"/>
    </row>
    <row r="33" spans="17:19" ht="12" customHeight="1" x14ac:dyDescent="0.2">
      <c r="Q33" s="51"/>
      <c r="R33" s="51"/>
      <c r="S33" s="51"/>
    </row>
  </sheetData>
  <mergeCells count="12"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L35"/>
  <sheetViews>
    <sheetView showGridLines="0" zoomScaleNormal="100" zoomScaleSheetLayoutView="100" workbookViewId="0">
      <pane xSplit="2" ySplit="9" topLeftCell="C1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1" sqref="B1:M35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0" width="9.28515625" style="3" customWidth="1"/>
    <col min="11" max="16384" width="9.140625" style="3"/>
  </cols>
  <sheetData>
    <row r="1" spans="2:12" s="1" customFormat="1" ht="12" hidden="1" customHeight="1" x14ac:dyDescent="0.2">
      <c r="B1" s="2"/>
    </row>
    <row r="2" spans="2:12" s="1" customFormat="1" ht="12" hidden="1" customHeight="1" x14ac:dyDescent="0.2">
      <c r="B2" s="2"/>
    </row>
    <row r="3" spans="2:12" s="1" customFormat="1" ht="12" hidden="1" customHeight="1" x14ac:dyDescent="0.2">
      <c r="B3" s="2"/>
    </row>
    <row r="4" spans="2:12" s="1" customFormat="1" ht="12" hidden="1" customHeight="1" x14ac:dyDescent="0.2">
      <c r="B4" s="2"/>
    </row>
    <row r="5" spans="2:12" s="1" customFormat="1" ht="12" hidden="1" customHeight="1" x14ac:dyDescent="0.2">
      <c r="B5" s="2"/>
    </row>
    <row r="6" spans="2:12" s="1" customFormat="1" ht="17.25" customHeight="1" x14ac:dyDescent="0.2">
      <c r="B6" s="2"/>
    </row>
    <row r="7" spans="2:12" s="104" customFormat="1" ht="12" customHeight="1" x14ac:dyDescent="0.2">
      <c r="B7" s="102" t="s">
        <v>287</v>
      </c>
      <c r="C7" s="102"/>
      <c r="D7" s="102"/>
      <c r="E7" s="102"/>
      <c r="F7" s="102"/>
      <c r="H7" s="102"/>
      <c r="I7" s="102"/>
      <c r="J7" s="102"/>
    </row>
    <row r="8" spans="2:12" ht="12" customHeight="1" x14ac:dyDescent="0.2">
      <c r="B8" s="165" t="s">
        <v>59</v>
      </c>
      <c r="C8" s="17"/>
      <c r="D8" s="17"/>
      <c r="E8" s="17"/>
      <c r="F8" s="17"/>
      <c r="H8" s="28"/>
      <c r="I8" s="17" t="s">
        <v>122</v>
      </c>
      <c r="J8" s="25"/>
    </row>
    <row r="9" spans="2:12" ht="12" customHeight="1" x14ac:dyDescent="0.2">
      <c r="B9" s="166"/>
      <c r="C9" s="4" t="s">
        <v>51</v>
      </c>
      <c r="D9" s="4" t="s">
        <v>52</v>
      </c>
      <c r="E9" s="4" t="s">
        <v>53</v>
      </c>
      <c r="F9" s="4" t="s">
        <v>54</v>
      </c>
      <c r="H9" s="126">
        <v>2018</v>
      </c>
      <c r="I9" s="126">
        <v>2019</v>
      </c>
      <c r="J9" s="126">
        <v>2020</v>
      </c>
    </row>
    <row r="10" spans="2:12" s="15" customFormat="1" ht="12" customHeight="1" x14ac:dyDescent="0.2">
      <c r="B10" s="155" t="s">
        <v>274</v>
      </c>
      <c r="C10" s="48"/>
      <c r="D10" s="48"/>
      <c r="E10" s="48"/>
      <c r="F10" s="48"/>
      <c r="G10" s="156"/>
      <c r="H10" s="7">
        <f>'P&amp;L(y)'!I10</f>
        <v>827802</v>
      </c>
      <c r="I10" s="7">
        <f>'P&amp;L(y)'!J10</f>
        <v>877593</v>
      </c>
      <c r="J10" s="7">
        <f>'P&amp;L(y)'!K10</f>
        <v>934465</v>
      </c>
    </row>
    <row r="11" spans="2:12" ht="12" customHeight="1" x14ac:dyDescent="0.2">
      <c r="B11" s="154" t="s">
        <v>8</v>
      </c>
      <c r="C11" s="48"/>
      <c r="D11" s="48"/>
      <c r="E11" s="48"/>
      <c r="F11" s="48"/>
      <c r="G11" s="8"/>
      <c r="H11" s="14">
        <f>'P&amp;L(y)'!I25</f>
        <v>91125</v>
      </c>
      <c r="I11" s="14">
        <f>'P&amp;L(y)'!J25</f>
        <v>76417</v>
      </c>
      <c r="J11" s="14">
        <f>'P&amp;L(y)'!K25</f>
        <v>78313.826209999999</v>
      </c>
      <c r="L11" s="15"/>
    </row>
    <row r="12" spans="2:12" s="15" customFormat="1" ht="12" customHeight="1" x14ac:dyDescent="0.2">
      <c r="B12" s="155" t="s">
        <v>23</v>
      </c>
      <c r="C12" s="48"/>
      <c r="D12" s="48"/>
      <c r="E12" s="48"/>
      <c r="F12" s="48"/>
      <c r="G12" s="156"/>
      <c r="H12" s="7">
        <f>'P&amp;L(y)'!I41</f>
        <v>132907</v>
      </c>
      <c r="I12" s="7">
        <f>'P&amp;L(y)'!J41</f>
        <v>126288</v>
      </c>
      <c r="J12" s="7">
        <f>'P&amp;L(y)'!K41</f>
        <v>130915.82621</v>
      </c>
    </row>
    <row r="13" spans="2:12" ht="12" customHeight="1" x14ac:dyDescent="0.2">
      <c r="B13" s="154" t="s">
        <v>275</v>
      </c>
      <c r="C13" s="48"/>
      <c r="D13" s="48"/>
      <c r="E13" s="48"/>
      <c r="F13" s="48"/>
      <c r="G13" s="8"/>
      <c r="H13" s="14">
        <f>'P&amp;L(y)'!I30</f>
        <v>91774</v>
      </c>
      <c r="I13" s="14">
        <f>'P&amp;L(y)'!J30</f>
        <v>73884</v>
      </c>
      <c r="J13" s="14">
        <f>'P&amp;L(y)'!K30</f>
        <v>81775.858605580812</v>
      </c>
      <c r="L13" s="15"/>
    </row>
    <row r="14" spans="2:12" s="15" customFormat="1" ht="12" customHeight="1" x14ac:dyDescent="0.2">
      <c r="B14" s="155" t="s">
        <v>16</v>
      </c>
      <c r="C14" s="48"/>
      <c r="D14" s="48"/>
      <c r="E14" s="48"/>
      <c r="F14" s="48"/>
      <c r="G14" s="156"/>
      <c r="H14" s="7">
        <f>'P&amp;L(y)'!I37</f>
        <v>70405</v>
      </c>
      <c r="I14" s="7">
        <f>'P&amp;L(y)'!J37</f>
        <v>55287</v>
      </c>
      <c r="J14" s="7">
        <f>'P&amp;L(y)'!K37</f>
        <v>62824.858605580812</v>
      </c>
    </row>
    <row r="15" spans="2:12" ht="12" customHeight="1" x14ac:dyDescent="0.2">
      <c r="B15" s="154" t="s">
        <v>276</v>
      </c>
      <c r="C15" s="48"/>
      <c r="D15" s="48"/>
      <c r="E15" s="48"/>
      <c r="F15" s="48"/>
      <c r="G15" s="8"/>
      <c r="H15" s="14">
        <f>'P&amp;L(y)'!I60</f>
        <v>67788</v>
      </c>
      <c r="I15" s="14">
        <f>'P&amp;L(y)'!J60</f>
        <v>53410</v>
      </c>
      <c r="J15" s="14">
        <f>'P&amp;L(y)'!K60</f>
        <v>60690</v>
      </c>
      <c r="L15" s="15"/>
    </row>
    <row r="16" spans="2:12" ht="12" customHeight="1" x14ac:dyDescent="0.2">
      <c r="B16" s="154" t="s">
        <v>277</v>
      </c>
      <c r="C16" s="48"/>
      <c r="D16" s="48"/>
      <c r="E16" s="48"/>
      <c r="F16" s="48"/>
      <c r="G16" s="8"/>
      <c r="H16" s="14">
        <f>'P&amp;L(y)'!I61</f>
        <v>2617</v>
      </c>
      <c r="I16" s="14">
        <f>'P&amp;L(y)'!J61</f>
        <v>1877</v>
      </c>
      <c r="J16" s="14">
        <f>'P&amp;L(y)'!K61</f>
        <v>2135</v>
      </c>
      <c r="L16" s="15"/>
    </row>
    <row r="17" spans="2:12" ht="12" customHeight="1" x14ac:dyDescent="0.2">
      <c r="B17" s="154" t="s">
        <v>278</v>
      </c>
      <c r="C17" s="48"/>
      <c r="D17" s="48"/>
      <c r="E17" s="48"/>
      <c r="F17" s="48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L17" s="15"/>
    </row>
    <row r="18" spans="2:12" s="15" customFormat="1" ht="12" customHeight="1" x14ac:dyDescent="0.2">
      <c r="B18" s="155" t="s">
        <v>288</v>
      </c>
      <c r="C18" s="48"/>
      <c r="D18" s="48"/>
      <c r="E18" s="48"/>
      <c r="F18" s="48"/>
      <c r="G18" s="156"/>
      <c r="H18" s="157">
        <f>'P&amp;L(y)'!I43</f>
        <v>2.3017755995335984</v>
      </c>
      <c r="I18" s="157">
        <f>'P&amp;L(y)'!J43</f>
        <v>1.8257506345899857</v>
      </c>
      <c r="J18" s="157">
        <f>'P&amp;L(y)'!K43</f>
        <v>2.0780754439481441</v>
      </c>
    </row>
    <row r="19" spans="2:12" ht="12" customHeight="1" x14ac:dyDescent="0.2">
      <c r="B19" s="143"/>
      <c r="C19" s="144"/>
      <c r="D19" s="145"/>
      <c r="E19" s="145"/>
      <c r="F19" s="145"/>
      <c r="G19" s="145"/>
      <c r="H19" s="146"/>
      <c r="I19" s="145"/>
      <c r="J19" s="145"/>
      <c r="K19" s="145"/>
      <c r="L19" s="15"/>
    </row>
    <row r="20" spans="2:12" ht="12" customHeight="1" x14ac:dyDescent="0.2">
      <c r="B20" s="154" t="s">
        <v>279</v>
      </c>
      <c r="C20" s="48"/>
      <c r="D20" s="48"/>
      <c r="E20" s="48"/>
      <c r="F20" s="48"/>
      <c r="G20" s="8"/>
      <c r="H20" s="14">
        <f>CF!G42</f>
        <v>89783</v>
      </c>
      <c r="I20" s="14">
        <f>CF!K42</f>
        <v>121303</v>
      </c>
      <c r="J20" s="14">
        <f>CF!O42</f>
        <v>121379</v>
      </c>
      <c r="L20" s="15"/>
    </row>
    <row r="21" spans="2:12" ht="12" customHeight="1" x14ac:dyDescent="0.2">
      <c r="B21" s="154" t="s">
        <v>280</v>
      </c>
      <c r="C21" s="48"/>
      <c r="D21" s="48"/>
      <c r="E21" s="48"/>
      <c r="F21" s="48"/>
      <c r="G21" s="8"/>
      <c r="H21" s="14">
        <f>CF!G62</f>
        <v>-45132</v>
      </c>
      <c r="I21" s="14">
        <f>CF!K62</f>
        <v>-52001</v>
      </c>
      <c r="J21" s="14">
        <f>CF!O62</f>
        <v>-59912</v>
      </c>
      <c r="L21" s="15"/>
    </row>
    <row r="22" spans="2:12" ht="12" customHeight="1" x14ac:dyDescent="0.2">
      <c r="B22" s="154" t="s">
        <v>281</v>
      </c>
      <c r="C22" s="48"/>
      <c r="D22" s="48"/>
      <c r="E22" s="48"/>
      <c r="F22" s="48"/>
      <c r="G22" s="8"/>
      <c r="H22" s="14">
        <f>CF!G75</f>
        <v>-56922</v>
      </c>
      <c r="I22" s="14">
        <f>CF!K75</f>
        <v>-64311</v>
      </c>
      <c r="J22" s="14">
        <f>CF!O75</f>
        <v>-66538</v>
      </c>
      <c r="L22" s="15"/>
    </row>
    <row r="23" spans="2:12" s="15" customFormat="1" ht="12" customHeight="1" x14ac:dyDescent="0.2">
      <c r="B23" s="155" t="s">
        <v>282</v>
      </c>
      <c r="C23" s="48"/>
      <c r="D23" s="48"/>
      <c r="E23" s="48"/>
      <c r="F23" s="48"/>
      <c r="G23" s="156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</row>
    <row r="24" spans="2:12" ht="12" customHeight="1" x14ac:dyDescent="0.2">
      <c r="B24" s="143"/>
      <c r="C24" s="144"/>
      <c r="D24" s="145"/>
      <c r="E24" s="145"/>
      <c r="F24" s="145"/>
      <c r="G24" s="145"/>
      <c r="H24" s="146"/>
      <c r="I24" s="145"/>
      <c r="J24" s="145"/>
      <c r="K24" s="145"/>
      <c r="L24" s="15"/>
    </row>
    <row r="25" spans="2:12" s="15" customFormat="1" ht="12" customHeight="1" x14ac:dyDescent="0.2">
      <c r="B25" s="155" t="s">
        <v>283</v>
      </c>
      <c r="C25" s="48"/>
      <c r="D25" s="48"/>
      <c r="E25" s="48"/>
      <c r="F25" s="48"/>
      <c r="G25" s="156"/>
      <c r="H25" s="7">
        <f>SUM(H26:H27)</f>
        <v>839190</v>
      </c>
      <c r="I25" s="7">
        <f t="shared" ref="I25:J25" si="1">SUM(I26:I27)</f>
        <v>887836</v>
      </c>
      <c r="J25" s="7">
        <f t="shared" si="1"/>
        <v>874069</v>
      </c>
    </row>
    <row r="26" spans="2:12" ht="12" customHeight="1" x14ac:dyDescent="0.2">
      <c r="B26" s="154" t="s">
        <v>60</v>
      </c>
      <c r="C26" s="48"/>
      <c r="D26" s="48"/>
      <c r="E26" s="48"/>
      <c r="F26" s="48"/>
      <c r="G26" s="8"/>
      <c r="H26" s="14">
        <f>BS!Q10</f>
        <v>459944</v>
      </c>
      <c r="I26" s="14">
        <f>BS!R10</f>
        <v>472363</v>
      </c>
      <c r="J26" s="14">
        <f>BS!S10</f>
        <v>496253</v>
      </c>
      <c r="L26" s="15"/>
    </row>
    <row r="27" spans="2:12" ht="12" customHeight="1" x14ac:dyDescent="0.2">
      <c r="B27" s="154" t="s">
        <v>75</v>
      </c>
      <c r="C27" s="48"/>
      <c r="D27" s="48"/>
      <c r="E27" s="48"/>
      <c r="F27" s="48"/>
      <c r="G27" s="8"/>
      <c r="H27" s="14">
        <f>BS!Q29</f>
        <v>379246</v>
      </c>
      <c r="I27" s="14">
        <f>BS!R29</f>
        <v>415473</v>
      </c>
      <c r="J27" s="14">
        <f>BS!S29</f>
        <v>377816</v>
      </c>
      <c r="L27" s="15"/>
    </row>
    <row r="28" spans="2:12" s="15" customFormat="1" ht="12" customHeight="1" x14ac:dyDescent="0.2">
      <c r="B28" s="155" t="s">
        <v>284</v>
      </c>
      <c r="C28" s="48"/>
      <c r="D28" s="48"/>
      <c r="E28" s="48"/>
      <c r="F28" s="48"/>
      <c r="G28" s="156"/>
      <c r="H28" s="7">
        <f>BS!Q51</f>
        <v>476984</v>
      </c>
      <c r="I28" s="7">
        <f>BS!R51</f>
        <v>492889</v>
      </c>
      <c r="J28" s="7">
        <f>BS!S51</f>
        <v>517804</v>
      </c>
    </row>
    <row r="29" spans="2:12" ht="12" customHeight="1" x14ac:dyDescent="0.2">
      <c r="B29" s="154" t="s">
        <v>99</v>
      </c>
      <c r="C29" s="48"/>
      <c r="D29" s="48"/>
      <c r="E29" s="48"/>
      <c r="F29" s="48"/>
      <c r="G29" s="8"/>
      <c r="H29" s="14">
        <f>BS!Q62</f>
        <v>5593</v>
      </c>
      <c r="I29" s="14">
        <f>BS!R62</f>
        <v>6700</v>
      </c>
      <c r="J29" s="14">
        <f>BS!S62</f>
        <v>7617</v>
      </c>
      <c r="L29" s="15"/>
    </row>
    <row r="30" spans="2:12" ht="12" customHeight="1" x14ac:dyDescent="0.2">
      <c r="B30" s="154" t="s">
        <v>285</v>
      </c>
      <c r="C30" s="158"/>
      <c r="D30" s="158"/>
      <c r="E30" s="158"/>
      <c r="F30" s="158"/>
      <c r="G30" s="8"/>
      <c r="H30" s="14">
        <f>BS!Q53</f>
        <v>3311</v>
      </c>
      <c r="I30" s="14">
        <f>BS!R53</f>
        <v>3286</v>
      </c>
      <c r="J30" s="14">
        <f>BS!S53</f>
        <v>3281</v>
      </c>
      <c r="L30" s="15"/>
    </row>
    <row r="31" spans="2:12" s="15" customFormat="1" ht="12" customHeight="1" x14ac:dyDescent="0.2">
      <c r="B31" s="155" t="s">
        <v>101</v>
      </c>
      <c r="C31" s="48"/>
      <c r="D31" s="48"/>
      <c r="E31" s="48"/>
      <c r="F31" s="48"/>
      <c r="G31" s="156"/>
      <c r="H31" s="7">
        <f>BS!Q64</f>
        <v>54769</v>
      </c>
      <c r="I31" s="7">
        <f>BS!R64</f>
        <v>57597</v>
      </c>
      <c r="J31" s="7">
        <f>BS!S64</f>
        <v>46414</v>
      </c>
    </row>
    <row r="32" spans="2:12" s="15" customFormat="1" ht="12" customHeight="1" x14ac:dyDescent="0.2">
      <c r="B32" s="155" t="s">
        <v>111</v>
      </c>
      <c r="C32" s="48"/>
      <c r="D32" s="48"/>
      <c r="E32" s="48"/>
      <c r="F32" s="48"/>
      <c r="G32" s="156"/>
      <c r="H32" s="7">
        <f>BS!Q76</f>
        <v>307437</v>
      </c>
      <c r="I32" s="7">
        <f>BS!R76</f>
        <v>337350</v>
      </c>
      <c r="J32" s="7">
        <f>BS!S76</f>
        <v>309851</v>
      </c>
    </row>
    <row r="33" spans="2:12" ht="12" customHeight="1" x14ac:dyDescent="0.2">
      <c r="B33" s="154" t="s">
        <v>278</v>
      </c>
      <c r="C33" s="48"/>
      <c r="D33" s="48"/>
      <c r="E33" s="48"/>
      <c r="F33" s="48"/>
      <c r="G33" s="8"/>
      <c r="H33" s="14">
        <f>H17</f>
        <v>29450307.846575346</v>
      </c>
      <c r="I33" s="14">
        <f t="shared" ref="I33:J33" si="2">I17</f>
        <v>29253721.175342459</v>
      </c>
      <c r="J33" s="14">
        <f t="shared" si="2"/>
        <v>29204906.961748611</v>
      </c>
      <c r="L33" s="15"/>
    </row>
    <row r="34" spans="2:12" s="15" customFormat="1" ht="12" customHeight="1" x14ac:dyDescent="0.2">
      <c r="B34" s="155" t="s">
        <v>286</v>
      </c>
      <c r="C34" s="48"/>
      <c r="D34" s="48"/>
      <c r="E34" s="48"/>
      <c r="F34" s="48"/>
      <c r="G34" s="156"/>
      <c r="H34" s="157">
        <f>H28*1000/H33</f>
        <v>16.196231376761872</v>
      </c>
      <c r="I34" s="157">
        <f t="shared" ref="I34:J34" si="3">I28*1000/I33</f>
        <v>16.848762488905141</v>
      </c>
      <c r="J34" s="157">
        <f t="shared" si="3"/>
        <v>17.730034226036004</v>
      </c>
    </row>
    <row r="35" spans="2:12" ht="12" customHeight="1" x14ac:dyDescent="0.2">
      <c r="B35" s="3"/>
    </row>
  </sheetData>
  <mergeCells count="1">
    <mergeCell ref="B8:B9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104" customFormat="1" ht="12" customHeight="1" x14ac:dyDescent="0.2">
      <c r="B6" s="102" t="s">
        <v>269</v>
      </c>
      <c r="C6" s="103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2:20" ht="12" customHeight="1" x14ac:dyDescent="0.2">
      <c r="B7" s="165" t="s">
        <v>59</v>
      </c>
      <c r="C7" s="167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68"/>
      <c r="C8" s="169"/>
      <c r="D8" s="4" t="s">
        <v>51</v>
      </c>
      <c r="E8" s="4" t="s">
        <v>52</v>
      </c>
      <c r="F8" s="4" t="s">
        <v>53</v>
      </c>
      <c r="G8" s="4" t="s">
        <v>54</v>
      </c>
      <c r="H8" s="4" t="s">
        <v>235</v>
      </c>
      <c r="I8" s="4" t="s">
        <v>236</v>
      </c>
      <c r="J8" s="4" t="s">
        <v>237</v>
      </c>
      <c r="K8" s="4" t="s">
        <v>238</v>
      </c>
      <c r="L8" s="4" t="s">
        <v>239</v>
      </c>
      <c r="M8" s="4" t="s">
        <v>240</v>
      </c>
      <c r="N8" s="4" t="s">
        <v>241</v>
      </c>
      <c r="O8" s="4" t="s">
        <v>242</v>
      </c>
      <c r="P8" s="4" t="s">
        <v>243</v>
      </c>
      <c r="Q8" s="4" t="s">
        <v>244</v>
      </c>
      <c r="R8" s="4" t="s">
        <v>245</v>
      </c>
      <c r="S8" s="4" t="s">
        <v>246</v>
      </c>
    </row>
    <row r="9" spans="2:20" ht="12" customHeight="1" x14ac:dyDescent="0.2">
      <c r="B9" s="170" t="s">
        <v>26</v>
      </c>
      <c r="C9" s="17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2" t="s">
        <v>0</v>
      </c>
      <c r="C10" s="172"/>
      <c r="D10" s="48"/>
      <c r="E10" s="48"/>
      <c r="F10" s="48"/>
      <c r="G10" s="48"/>
      <c r="H10" s="48">
        <f t="shared" ref="H10" si="0">SUM(H11:H12)</f>
        <v>182237</v>
      </c>
      <c r="I10" s="48">
        <f t="shared" ref="I10" si="1">SUM(I11:I12)</f>
        <v>202299</v>
      </c>
      <c r="J10" s="48">
        <f t="shared" ref="J10" si="2">SUM(J11:J12)</f>
        <v>202177</v>
      </c>
      <c r="K10" s="48">
        <f t="shared" ref="K10" si="3">SUM(K11:K12)</f>
        <v>241089</v>
      </c>
      <c r="L10" s="48">
        <f t="shared" ref="L10" si="4">SUM(L11:L12)</f>
        <v>212479</v>
      </c>
      <c r="M10" s="48">
        <f t="shared" ref="M10:O10" si="5">SUM(M11:M12)</f>
        <v>210782</v>
      </c>
      <c r="N10" s="48">
        <f t="shared" si="5"/>
        <v>220495</v>
      </c>
      <c r="O10" s="48">
        <f t="shared" si="5"/>
        <v>233837</v>
      </c>
      <c r="P10" s="48">
        <f>SUM(P11:P12)</f>
        <v>224536</v>
      </c>
      <c r="Q10" s="48">
        <f t="shared" ref="Q10" si="6">SUM(Q11:Q12)</f>
        <v>237408</v>
      </c>
      <c r="R10" s="48">
        <f t="shared" ref="R10" si="7">SUM(R11:R12)</f>
        <v>244126</v>
      </c>
      <c r="S10" s="48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2" t="s">
        <v>33</v>
      </c>
      <c r="C13" s="172"/>
      <c r="D13" s="48"/>
      <c r="E13" s="48"/>
      <c r="F13" s="48"/>
      <c r="G13" s="48"/>
      <c r="H13" s="48">
        <f t="shared" ref="H13" si="8">SUM(H14:H15)</f>
        <v>-124522</v>
      </c>
      <c r="I13" s="48">
        <f t="shared" ref="I13" si="9">SUM(I14:I15)</f>
        <v>-136676</v>
      </c>
      <c r="J13" s="48">
        <f t="shared" ref="J13" si="10">SUM(J14:J15)</f>
        <v>-139161</v>
      </c>
      <c r="K13" s="48">
        <f t="shared" ref="K13" si="11">SUM(K14:K15)</f>
        <v>-168538</v>
      </c>
      <c r="L13" s="48">
        <f t="shared" ref="L13" si="12">SUM(L14:L15)</f>
        <v>-149282</v>
      </c>
      <c r="M13" s="48">
        <f t="shared" ref="M13:R13" si="13">SUM(M14:M15)</f>
        <v>-147923</v>
      </c>
      <c r="N13" s="48">
        <f t="shared" si="13"/>
        <v>-163962</v>
      </c>
      <c r="O13" s="48">
        <f t="shared" si="13"/>
        <v>-178664</v>
      </c>
      <c r="P13" s="48">
        <f t="shared" si="13"/>
        <v>-161553</v>
      </c>
      <c r="Q13" s="48">
        <f t="shared" si="13"/>
        <v>-175857</v>
      </c>
      <c r="R13" s="48">
        <f t="shared" si="13"/>
        <v>-184835</v>
      </c>
      <c r="S13" s="48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2" t="s">
        <v>3</v>
      </c>
      <c r="C16" s="172"/>
      <c r="D16" s="48"/>
      <c r="E16" s="48"/>
      <c r="F16" s="48"/>
      <c r="G16" s="48"/>
      <c r="H16" s="48">
        <f t="shared" ref="H16:K16" si="14">H10+H13</f>
        <v>57715</v>
      </c>
      <c r="I16" s="48">
        <f t="shared" si="14"/>
        <v>65623</v>
      </c>
      <c r="J16" s="48">
        <f t="shared" si="14"/>
        <v>63016</v>
      </c>
      <c r="K16" s="48">
        <f t="shared" si="14"/>
        <v>72551</v>
      </c>
      <c r="L16" s="48">
        <f t="shared" ref="L16" si="15">L10+L13</f>
        <v>63197</v>
      </c>
      <c r="M16" s="48">
        <f t="shared" ref="M16:R16" si="16">M10+M13</f>
        <v>62859</v>
      </c>
      <c r="N16" s="48">
        <f t="shared" si="16"/>
        <v>56533</v>
      </c>
      <c r="O16" s="48">
        <f t="shared" si="16"/>
        <v>55173</v>
      </c>
      <c r="P16" s="48">
        <f t="shared" si="16"/>
        <v>62983</v>
      </c>
      <c r="Q16" s="48">
        <f t="shared" si="16"/>
        <v>61551</v>
      </c>
      <c r="R16" s="48">
        <f t="shared" si="16"/>
        <v>59291</v>
      </c>
      <c r="S16" s="48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2" t="s">
        <v>6</v>
      </c>
      <c r="C19" s="172"/>
      <c r="D19" s="48"/>
      <c r="E19" s="48"/>
      <c r="F19" s="48"/>
      <c r="G19" s="48"/>
      <c r="H19" s="48">
        <f t="shared" ref="H19" si="17">SUM(H16:H18)</f>
        <v>20311</v>
      </c>
      <c r="I19" s="48">
        <f t="shared" ref="I19" si="18">SUM(I16:I18)</f>
        <v>25490</v>
      </c>
      <c r="J19" s="48">
        <f t="shared" ref="J19" si="19">SUM(J16:J18)</f>
        <v>23950</v>
      </c>
      <c r="K19" s="48">
        <f t="shared" ref="K19" si="20">SUM(K16:K18)</f>
        <v>27119</v>
      </c>
      <c r="L19" s="48">
        <f t="shared" ref="L19" si="21">SUM(L16:L18)</f>
        <v>22167</v>
      </c>
      <c r="M19" s="48">
        <f t="shared" ref="M19:R19" si="22">SUM(M16:M18)</f>
        <v>20675</v>
      </c>
      <c r="N19" s="48">
        <f t="shared" si="22"/>
        <v>17636</v>
      </c>
      <c r="O19" s="48">
        <f t="shared" si="22"/>
        <v>14056</v>
      </c>
      <c r="P19" s="48">
        <f t="shared" si="22"/>
        <v>21539</v>
      </c>
      <c r="Q19" s="48">
        <f t="shared" si="22"/>
        <v>22845</v>
      </c>
      <c r="R19" s="48">
        <f t="shared" si="22"/>
        <v>21294</v>
      </c>
      <c r="S19" s="48"/>
      <c r="T19" s="8"/>
    </row>
    <row r="20" spans="2:42" ht="12" customHeight="1" x14ac:dyDescent="0.2">
      <c r="B20" s="172" t="s">
        <v>34</v>
      </c>
      <c r="C20" s="172"/>
      <c r="D20" s="48"/>
      <c r="E20" s="48"/>
      <c r="F20" s="48"/>
      <c r="G20" s="48"/>
      <c r="H20" s="48">
        <f t="shared" ref="H20" si="23">SUM(H21:H22)</f>
        <v>-1001</v>
      </c>
      <c r="I20" s="48">
        <f t="shared" ref="I20" si="24">SUM(I21:I22)</f>
        <v>-575</v>
      </c>
      <c r="J20" s="48">
        <f t="shared" ref="J20" si="25">SUM(J21:J22)</f>
        <v>-788.95153201599896</v>
      </c>
      <c r="K20" s="48">
        <f t="shared" ref="K20" si="26">SUM(K21:K22)</f>
        <v>-4722.048467984001</v>
      </c>
      <c r="L20" s="48">
        <f t="shared" ref="L20" si="27">SUM(L21:L22)</f>
        <v>-783</v>
      </c>
      <c r="M20" s="48">
        <f t="shared" ref="M20:R20" si="28">SUM(M21:M22)</f>
        <v>-1064</v>
      </c>
      <c r="N20" s="48">
        <f t="shared" si="28"/>
        <v>-3020.0043700000015</v>
      </c>
      <c r="O20" s="48">
        <f t="shared" si="28"/>
        <v>5357.0043700000015</v>
      </c>
      <c r="P20" s="48">
        <f t="shared" si="28"/>
        <v>-1149</v>
      </c>
      <c r="Q20" s="48">
        <f t="shared" si="28"/>
        <v>-3225</v>
      </c>
      <c r="R20" s="48">
        <f t="shared" si="28"/>
        <v>-1989.1961699999993</v>
      </c>
      <c r="S20" s="48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73" t="s">
        <v>7</v>
      </c>
      <c r="C23" s="174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3" t="s">
        <v>27</v>
      </c>
      <c r="C24" s="174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2" t="s">
        <v>8</v>
      </c>
      <c r="C25" s="172"/>
      <c r="D25" s="48"/>
      <c r="E25" s="48"/>
      <c r="F25" s="48"/>
      <c r="G25" s="48"/>
      <c r="H25" s="48">
        <f t="shared" ref="H25:R25" si="29">SUM(H19:H20)+H23+H24</f>
        <v>19467</v>
      </c>
      <c r="I25" s="48">
        <f t="shared" si="29"/>
        <v>25211</v>
      </c>
      <c r="J25" s="48">
        <f t="shared" si="29"/>
        <v>23641.048467984001</v>
      </c>
      <c r="K25" s="48">
        <f t="shared" si="29"/>
        <v>22805.951532015999</v>
      </c>
      <c r="L25" s="48">
        <f t="shared" si="29"/>
        <v>21619</v>
      </c>
      <c r="M25" s="48">
        <f t="shared" si="29"/>
        <v>19939</v>
      </c>
      <c r="N25" s="48">
        <f t="shared" si="29"/>
        <v>15218.995629999998</v>
      </c>
      <c r="O25" s="48">
        <f t="shared" si="29"/>
        <v>19640.004370000002</v>
      </c>
      <c r="P25" s="48">
        <f t="shared" si="29"/>
        <v>20384</v>
      </c>
      <c r="Q25" s="48">
        <f t="shared" si="29"/>
        <v>20026</v>
      </c>
      <c r="R25" s="48">
        <f t="shared" si="29"/>
        <v>19763.803830000001</v>
      </c>
      <c r="S25" s="48"/>
      <c r="T25" s="8"/>
    </row>
    <row r="26" spans="2:42" ht="12" customHeight="1" x14ac:dyDescent="0.2">
      <c r="B26" s="172" t="s">
        <v>37</v>
      </c>
      <c r="C26" s="172"/>
      <c r="D26" s="48"/>
      <c r="E26" s="48"/>
      <c r="F26" s="48"/>
      <c r="G26" s="48"/>
      <c r="H26" s="48">
        <f t="shared" ref="H26" si="30">SUM(H27:H28)</f>
        <v>56</v>
      </c>
      <c r="I26" s="48">
        <f t="shared" ref="I26" si="31">SUM(I27:I28)</f>
        <v>1357</v>
      </c>
      <c r="J26" s="48">
        <f t="shared" ref="J26" si="32">SUM(J27:J28)</f>
        <v>-910.61839000000236</v>
      </c>
      <c r="K26" s="48">
        <f t="shared" ref="K26" si="33">SUM(K27:K28)</f>
        <v>146.61839000000236</v>
      </c>
      <c r="L26" s="48">
        <f t="shared" ref="L26" si="34">SUM(L27:L28)</f>
        <v>208</v>
      </c>
      <c r="M26" s="48">
        <f t="shared" ref="M26:R26" si="35">SUM(M27:M28)</f>
        <v>-597</v>
      </c>
      <c r="N26" s="48">
        <f t="shared" si="35"/>
        <v>-422.33050000000821</v>
      </c>
      <c r="O26" s="48">
        <f t="shared" si="35"/>
        <v>-1721.6694999999918</v>
      </c>
      <c r="P26" s="48">
        <f t="shared" si="35"/>
        <v>3791</v>
      </c>
      <c r="Q26" s="48">
        <f t="shared" si="35"/>
        <v>-353</v>
      </c>
      <c r="R26" s="48">
        <f t="shared" si="35"/>
        <v>1021.1312677904007</v>
      </c>
      <c r="S26" s="48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73" t="s">
        <v>28</v>
      </c>
      <c r="C29" s="174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2" t="s">
        <v>9</v>
      </c>
      <c r="C30" s="172"/>
      <c r="D30" s="48"/>
      <c r="E30" s="48"/>
      <c r="F30" s="48"/>
      <c r="G30" s="48"/>
      <c r="H30" s="48" cm="1">
        <f t="array" ref="H30">SUM(H25:H26+H29)</f>
        <v>19523</v>
      </c>
      <c r="I30" s="48" cm="1">
        <f t="array" ref="I30">SUM(I25:I26+I29)</f>
        <v>26568</v>
      </c>
      <c r="J30" s="48" cm="1">
        <f t="array" ref="J30">SUM(J25:J26+J29)</f>
        <v>22730.430077983998</v>
      </c>
      <c r="K30" s="48" cm="1">
        <f t="array" ref="K30">SUM(K25:K26+K29)</f>
        <v>22952.569922016002</v>
      </c>
      <c r="L30" s="48" cm="1">
        <f t="array" ref="L30">SUM(L25:L26+L29)</f>
        <v>21827</v>
      </c>
      <c r="M30" s="48" cm="1">
        <f t="array" ref="M30">SUM(M25:M26+M29)</f>
        <v>19342</v>
      </c>
      <c r="N30" s="48" cm="1">
        <f t="array" ref="N30">SUM(N25:N26+N29)</f>
        <v>14796.66512999999</v>
      </c>
      <c r="O30" s="48" cm="1">
        <f t="array" ref="O30">SUM(O25:O26+O29)</f>
        <v>17918.33487000001</v>
      </c>
      <c r="P30" s="48" cm="1">
        <f t="array" ref="P30">SUM(P25:P26+P29)</f>
        <v>24175</v>
      </c>
      <c r="Q30" s="48" cm="1">
        <f t="array" ref="Q30">SUM(Q25:Q26+Q29)</f>
        <v>19673</v>
      </c>
      <c r="R30" s="48" cm="1">
        <f t="array" ref="R30">SUM(R25:R26+R29)</f>
        <v>20784.935097790403</v>
      </c>
      <c r="S30" s="48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2" t="s">
        <v>12</v>
      </c>
      <c r="C33" s="172"/>
      <c r="D33" s="48"/>
      <c r="E33" s="48"/>
      <c r="F33" s="48"/>
      <c r="G33" s="48"/>
      <c r="H33" s="48">
        <f t="shared" ref="H33" si="36">SUM(H30:H32)</f>
        <v>14604</v>
      </c>
      <c r="I33" s="48">
        <f t="shared" ref="I33" si="37">SUM(I30:I32)</f>
        <v>21420</v>
      </c>
      <c r="J33" s="48">
        <f t="shared" ref="J33" si="38">SUM(J30:J32)</f>
        <v>17245.430077983998</v>
      </c>
      <c r="K33" s="48">
        <f t="shared" ref="K33" si="39">SUM(K30:K32)</f>
        <v>15966.569922016002</v>
      </c>
      <c r="L33" s="48">
        <f t="shared" ref="L33" si="40">SUM(L30:L32)</f>
        <v>15427</v>
      </c>
      <c r="M33" s="48">
        <f t="shared" ref="M33:R33" si="41">SUM(M30:M32)</f>
        <v>15399</v>
      </c>
      <c r="N33" s="48">
        <f t="shared" si="41"/>
        <v>10709.66512999999</v>
      </c>
      <c r="O33" s="48">
        <f t="shared" si="41"/>
        <v>13751.33487000001</v>
      </c>
      <c r="P33" s="48">
        <f t="shared" si="41"/>
        <v>17337</v>
      </c>
      <c r="Q33" s="48">
        <f t="shared" si="41"/>
        <v>15082</v>
      </c>
      <c r="R33" s="48">
        <f t="shared" si="41"/>
        <v>16908.935097790403</v>
      </c>
      <c r="S33" s="48"/>
      <c r="T33" s="8"/>
    </row>
    <row r="34" spans="2:42" s="15" customFormat="1" ht="12" customHeight="1" x14ac:dyDescent="0.2">
      <c r="B34" s="175" t="s">
        <v>13</v>
      </c>
      <c r="C34" s="17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75" t="s">
        <v>15</v>
      </c>
      <c r="C36" s="17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2" t="s">
        <v>16</v>
      </c>
      <c r="C37" s="172"/>
      <c r="D37" s="48"/>
      <c r="E37" s="48"/>
      <c r="F37" s="48"/>
      <c r="G37" s="48"/>
      <c r="H37" s="48">
        <f t="shared" ref="H37:K37" si="42">H33+H35</f>
        <v>15144</v>
      </c>
      <c r="I37" s="48">
        <f t="shared" si="42"/>
        <v>21543</v>
      </c>
      <c r="J37" s="48">
        <f t="shared" si="42"/>
        <v>17631.430077983998</v>
      </c>
      <c r="K37" s="48">
        <f t="shared" si="42"/>
        <v>16086.569922016002</v>
      </c>
      <c r="L37" s="48">
        <f t="shared" ref="L37" si="43">L33+L35</f>
        <v>15427</v>
      </c>
      <c r="M37" s="48">
        <f>M33+M35</f>
        <v>15399</v>
      </c>
      <c r="N37" s="48">
        <f>N33+N35</f>
        <v>10709.66512999999</v>
      </c>
      <c r="O37" s="48">
        <f>O33+O35</f>
        <v>13751.33487000001</v>
      </c>
      <c r="P37" s="48">
        <f>P33+P35</f>
        <v>17337</v>
      </c>
      <c r="Q37" s="48">
        <f t="shared" ref="Q37:R37" si="44">Q33+Q35</f>
        <v>15082</v>
      </c>
      <c r="R37" s="48">
        <f t="shared" si="44"/>
        <v>16908.935097790403</v>
      </c>
      <c r="S37" s="48"/>
      <c r="T37" s="8"/>
    </row>
    <row r="38" spans="2:42" s="15" customFormat="1" ht="12" customHeight="1" x14ac:dyDescent="0.2">
      <c r="B38" s="175"/>
      <c r="C38" s="17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2" t="s">
        <v>8</v>
      </c>
      <c r="C39" s="172"/>
      <c r="D39" s="48"/>
      <c r="E39" s="48"/>
      <c r="F39" s="48"/>
      <c r="G39" s="48"/>
      <c r="H39" s="48">
        <f t="shared" ref="H39:R39" si="45">H25</f>
        <v>19467</v>
      </c>
      <c r="I39" s="48">
        <f t="shared" si="45"/>
        <v>25211</v>
      </c>
      <c r="J39" s="48">
        <f t="shared" si="45"/>
        <v>23641.048467984001</v>
      </c>
      <c r="K39" s="48">
        <f t="shared" si="45"/>
        <v>22805.951532015999</v>
      </c>
      <c r="L39" s="48">
        <f t="shared" si="45"/>
        <v>21619</v>
      </c>
      <c r="M39" s="48">
        <f t="shared" si="45"/>
        <v>19939</v>
      </c>
      <c r="N39" s="48">
        <f t="shared" si="45"/>
        <v>15218.995629999998</v>
      </c>
      <c r="O39" s="48">
        <f t="shared" si="45"/>
        <v>19640.004370000002</v>
      </c>
      <c r="P39" s="48">
        <f t="shared" si="45"/>
        <v>20384</v>
      </c>
      <c r="Q39" s="48">
        <f t="shared" si="45"/>
        <v>20026</v>
      </c>
      <c r="R39" s="48">
        <f t="shared" si="45"/>
        <v>19763.803830000001</v>
      </c>
      <c r="S39" s="48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2" t="s">
        <v>23</v>
      </c>
      <c r="C41" s="172"/>
      <c r="D41" s="48"/>
      <c r="E41" s="48"/>
      <c r="F41" s="48"/>
      <c r="G41" s="48"/>
      <c r="H41" s="48">
        <f t="shared" ref="H41:R41" si="46">SUM(H39:H40)</f>
        <v>29504</v>
      </c>
      <c r="I41" s="48">
        <f t="shared" si="46"/>
        <v>35550</v>
      </c>
      <c r="J41" s="48">
        <f t="shared" si="46"/>
        <v>34201.048467984001</v>
      </c>
      <c r="K41" s="48">
        <f t="shared" si="46"/>
        <v>33651.951532015999</v>
      </c>
      <c r="L41" s="48">
        <f t="shared" si="46"/>
        <v>33315</v>
      </c>
      <c r="M41" s="48">
        <f t="shared" si="46"/>
        <v>32914</v>
      </c>
      <c r="N41" s="48">
        <f t="shared" si="46"/>
        <v>27579.995629999998</v>
      </c>
      <c r="O41" s="48">
        <f t="shared" si="46"/>
        <v>32479.004370000002</v>
      </c>
      <c r="P41" s="48">
        <f t="shared" si="46"/>
        <v>33173</v>
      </c>
      <c r="Q41" s="48">
        <f t="shared" si="46"/>
        <v>33007</v>
      </c>
      <c r="R41" s="48">
        <f t="shared" si="46"/>
        <v>33482.803830000004</v>
      </c>
      <c r="S41" s="48"/>
      <c r="T41" s="8"/>
    </row>
    <row r="42" spans="2:42" ht="12" customHeight="1" x14ac:dyDescent="0.2">
      <c r="B42" s="11" t="s">
        <v>230</v>
      </c>
      <c r="C42" s="12"/>
      <c r="D42" s="9"/>
      <c r="E42" s="9"/>
      <c r="F42" s="9"/>
      <c r="G42" s="9"/>
      <c r="H42" s="110">
        <f t="shared" ref="H42:R42" si="47">H41/H10</f>
        <v>0.16189906550261474</v>
      </c>
      <c r="I42" s="110">
        <f t="shared" si="47"/>
        <v>0.1757299838358074</v>
      </c>
      <c r="J42" s="110">
        <f t="shared" si="47"/>
        <v>0.16916389336068891</v>
      </c>
      <c r="K42" s="110">
        <f t="shared" si="47"/>
        <v>0.13958310637157231</v>
      </c>
      <c r="L42" s="110">
        <f t="shared" si="47"/>
        <v>0.15679196532363199</v>
      </c>
      <c r="M42" s="110">
        <f t="shared" si="47"/>
        <v>0.15615185357383457</v>
      </c>
      <c r="N42" s="110">
        <f t="shared" si="47"/>
        <v>0.12508218159141929</v>
      </c>
      <c r="O42" s="110">
        <f t="shared" si="47"/>
        <v>0.13889591625790615</v>
      </c>
      <c r="P42" s="110">
        <f t="shared" si="47"/>
        <v>0.14774022873837603</v>
      </c>
      <c r="Q42" s="110">
        <f t="shared" si="47"/>
        <v>0.13903069820730557</v>
      </c>
      <c r="R42" s="110">
        <f t="shared" si="47"/>
        <v>0.13715378054774996</v>
      </c>
      <c r="S42" s="111"/>
      <c r="T42" s="8"/>
    </row>
    <row r="43" spans="2:42" ht="12" customHeight="1" x14ac:dyDescent="0.2">
      <c r="B43" s="11"/>
      <c r="C43" s="12" t="s">
        <v>256</v>
      </c>
      <c r="D43" s="9"/>
      <c r="E43" s="9"/>
      <c r="F43" s="9"/>
      <c r="G43" s="9"/>
      <c r="H43" s="115">
        <f t="shared" ref="H43:R43" si="48">H60/H77*1000</f>
        <v>0.48629092702931653</v>
      </c>
      <c r="I43" s="115">
        <f t="shared" si="48"/>
        <v>0.68601449996984343</v>
      </c>
      <c r="J43" s="115">
        <f t="shared" si="48"/>
        <v>0.57858864395856124</v>
      </c>
      <c r="K43" s="115">
        <f t="shared" si="48"/>
        <v>0.5507330578642875</v>
      </c>
      <c r="L43" s="115">
        <f t="shared" si="48"/>
        <v>0.51925168977184322</v>
      </c>
      <c r="M43" s="115">
        <f t="shared" si="48"/>
        <v>0.50184838239823248</v>
      </c>
      <c r="N43" s="115">
        <f t="shared" si="48"/>
        <v>0.49119321996232679</v>
      </c>
      <c r="O43" s="115">
        <f t="shared" si="48"/>
        <v>0.31318925552976346</v>
      </c>
      <c r="P43" s="115">
        <f t="shared" si="48"/>
        <v>0.57807041665457937</v>
      </c>
      <c r="Q43" s="115">
        <f t="shared" si="48"/>
        <v>0.49119492186761721</v>
      </c>
      <c r="R43" s="115">
        <f t="shared" si="48"/>
        <v>0.5710843290881007</v>
      </c>
      <c r="S43" s="115"/>
      <c r="T43" s="8"/>
    </row>
    <row r="44" spans="2:42" ht="12" customHeight="1" x14ac:dyDescent="0.2">
      <c r="H44" s="114" t="s">
        <v>257</v>
      </c>
      <c r="T44" s="8"/>
    </row>
    <row r="45" spans="2:42" s="15" customFormat="1" ht="12" customHeight="1" x14ac:dyDescent="0.2">
      <c r="B45" s="177"/>
      <c r="C45" s="177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32"/>
      <c r="C46" s="132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75" t="s">
        <v>38</v>
      </c>
      <c r="C47" s="17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2" t="s">
        <v>39</v>
      </c>
      <c r="C48" s="172"/>
      <c r="D48" s="48"/>
      <c r="E48" s="48"/>
      <c r="F48" s="48"/>
      <c r="G48" s="48"/>
      <c r="H48" s="48">
        <f t="shared" ref="H48:K48" si="49">SUM(H50:H53)+SUM(H55:H57)</f>
        <v>-108</v>
      </c>
      <c r="I48" s="48">
        <f t="shared" si="49"/>
        <v>-1587</v>
      </c>
      <c r="J48" s="48">
        <f t="shared" si="49"/>
        <v>1592</v>
      </c>
      <c r="K48" s="48">
        <f t="shared" si="49"/>
        <v>-1563</v>
      </c>
      <c r="L48" s="48">
        <f>SUM(L50:L53)+SUM(L55:L57)</f>
        <v>1393</v>
      </c>
      <c r="M48" s="48">
        <f t="shared" ref="M48:R48" si="50">SUM(M50:M53)+SUM(M55:M57)</f>
        <v>-375</v>
      </c>
      <c r="N48" s="48">
        <f t="shared" si="50"/>
        <v>-197</v>
      </c>
      <c r="O48" s="48">
        <f t="shared" si="50"/>
        <v>2668</v>
      </c>
      <c r="P48" s="48">
        <f t="shared" si="50"/>
        <v>-4822</v>
      </c>
      <c r="Q48" s="48">
        <f t="shared" si="50"/>
        <v>572</v>
      </c>
      <c r="R48" s="48">
        <f t="shared" si="50"/>
        <v>-1886</v>
      </c>
      <c r="S48" s="48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2" t="s">
        <v>19</v>
      </c>
      <c r="C58" s="172"/>
      <c r="D58" s="48"/>
      <c r="E58" s="48"/>
      <c r="F58" s="48"/>
      <c r="G58" s="48"/>
      <c r="H58" s="48">
        <f t="shared" ref="H58:R58" si="51">H37+H48</f>
        <v>15036</v>
      </c>
      <c r="I58" s="48">
        <f t="shared" si="51"/>
        <v>19956</v>
      </c>
      <c r="J58" s="48">
        <f t="shared" si="51"/>
        <v>19223.430077983998</v>
      </c>
      <c r="K58" s="48">
        <f t="shared" si="51"/>
        <v>14523.569922016002</v>
      </c>
      <c r="L58" s="48">
        <f t="shared" si="51"/>
        <v>16820</v>
      </c>
      <c r="M58" s="48">
        <f t="shared" si="51"/>
        <v>15024</v>
      </c>
      <c r="N58" s="48">
        <f t="shared" si="51"/>
        <v>10512.66512999999</v>
      </c>
      <c r="O58" s="48">
        <f t="shared" si="51"/>
        <v>16419.33487000001</v>
      </c>
      <c r="P58" s="48">
        <f t="shared" si="51"/>
        <v>12515</v>
      </c>
      <c r="Q58" s="48">
        <f t="shared" si="51"/>
        <v>15654</v>
      </c>
      <c r="R58" s="48">
        <f t="shared" si="51"/>
        <v>15022.935097790403</v>
      </c>
      <c r="S58" s="48"/>
      <c r="T58" s="8"/>
    </row>
    <row r="59" spans="2:20" ht="12" customHeight="1" x14ac:dyDescent="0.2">
      <c r="B59" s="172" t="s">
        <v>20</v>
      </c>
      <c r="C59" s="172"/>
      <c r="D59" s="48"/>
      <c r="E59" s="48"/>
      <c r="F59" s="48"/>
      <c r="G59" s="48"/>
      <c r="H59" s="48">
        <f t="shared" ref="H59" si="52">SUM(H60:H61)</f>
        <v>15144</v>
      </c>
      <c r="I59" s="48">
        <f t="shared" ref="I59" si="53">SUM(I60:I61)</f>
        <v>21543</v>
      </c>
      <c r="J59" s="48">
        <f t="shared" ref="J59" si="54">SUM(J60:J61)</f>
        <v>17632</v>
      </c>
      <c r="K59" s="48">
        <f t="shared" ref="K59" si="55">SUM(K60:K61)</f>
        <v>16086</v>
      </c>
      <c r="L59" s="48">
        <f t="shared" ref="L59" si="56">SUM(L60:L61)</f>
        <v>15427</v>
      </c>
      <c r="M59" s="48">
        <f t="shared" ref="M59" si="57">SUM(M60:M61)</f>
        <v>15399</v>
      </c>
      <c r="N59" s="48">
        <f t="shared" ref="N59:O59" si="58">SUM(N60:N61)</f>
        <v>14534</v>
      </c>
      <c r="O59" s="48">
        <f t="shared" si="58"/>
        <v>9927</v>
      </c>
      <c r="P59" s="48">
        <f>SUM(P60:P61)</f>
        <v>17337</v>
      </c>
      <c r="Q59" s="48">
        <f t="shared" ref="Q59:R59" si="59">SUM(Q60:Q61)</f>
        <v>15082</v>
      </c>
      <c r="R59" s="48">
        <f t="shared" si="59"/>
        <v>16909</v>
      </c>
      <c r="S59" s="48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2" t="s">
        <v>21</v>
      </c>
      <c r="C62" s="172"/>
      <c r="D62" s="48"/>
      <c r="E62" s="48"/>
      <c r="F62" s="48"/>
      <c r="G62" s="48"/>
      <c r="H62" s="48">
        <f t="shared" ref="H62" si="60">SUM(H63:H64)</f>
        <v>15036</v>
      </c>
      <c r="I62" s="48">
        <f t="shared" ref="I62" si="61">SUM(I63:I64)</f>
        <v>19956</v>
      </c>
      <c r="J62" s="48">
        <f t="shared" ref="J62" si="62">SUM(J63:J64)</f>
        <v>19224</v>
      </c>
      <c r="K62" s="48">
        <f t="shared" ref="K62" si="63">SUM(K63:K64)</f>
        <v>14523</v>
      </c>
      <c r="L62" s="48">
        <f t="shared" ref="L62" si="64">SUM(L63:L64)</f>
        <v>16820</v>
      </c>
      <c r="M62" s="48">
        <f t="shared" ref="M62" si="65">SUM(M63:M64)</f>
        <v>15024</v>
      </c>
      <c r="N62" s="48">
        <f t="shared" ref="N62:O62" si="66">SUM(N63:N64)</f>
        <v>14337</v>
      </c>
      <c r="O62" s="48">
        <f t="shared" si="66"/>
        <v>12595</v>
      </c>
      <c r="P62" s="48">
        <f>SUM(P63:P64)</f>
        <v>12515</v>
      </c>
      <c r="Q62" s="48">
        <f t="shared" ref="Q62:R62" si="67">SUM(Q63:Q64)</f>
        <v>15654</v>
      </c>
      <c r="R62" s="48">
        <f t="shared" si="67"/>
        <v>15023</v>
      </c>
      <c r="S62" s="48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1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20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16" customFormat="1" ht="12" customHeight="1" outlineLevel="1" x14ac:dyDescent="0.2">
      <c r="C75" s="121" t="s">
        <v>267</v>
      </c>
      <c r="H75" s="116">
        <f>H60/H74*1000</f>
        <v>0.48629092702931653</v>
      </c>
      <c r="I75" s="116">
        <f>(H60+I60)/I74*1000</f>
        <v>1.1726843670698026</v>
      </c>
      <c r="J75" s="116">
        <f>(H60+I60+J60)/J74*1000</f>
        <v>1.7509158561556168</v>
      </c>
      <c r="K75" s="116">
        <f>(H60+I60+J60+K60)/K74*1000</f>
        <v>2.3017755995335984</v>
      </c>
      <c r="L75" s="116">
        <f>L60/L74*1000</f>
        <v>0.51701243462900714</v>
      </c>
      <c r="M75" s="116">
        <f>(L60+M60)/M74*1000</f>
        <v>1.0170849864579192</v>
      </c>
      <c r="N75" s="116">
        <f>(L60+M60+N60)/N74*1000</f>
        <v>1.5116009459518185</v>
      </c>
      <c r="O75" s="116">
        <f>(L60+M60+N60+O60)/O74*1000</f>
        <v>1.8257506345899857</v>
      </c>
      <c r="P75" s="116">
        <f>P60/P74*1000</f>
        <v>0.57807041665457937</v>
      </c>
      <c r="Q75" s="116">
        <f>(P60+Q60)/Q74*1000</f>
        <v>1.069272248066105</v>
      </c>
      <c r="R75" s="116">
        <f>(P60+Q60+R60)/R74*1000</f>
        <v>1.6403546256486397</v>
      </c>
    </row>
    <row r="76" spans="2:20" ht="12" customHeight="1" outlineLevel="1" x14ac:dyDescent="0.2">
      <c r="J76" s="112"/>
    </row>
    <row r="77" spans="2:20" ht="12" customHeight="1" outlineLevel="1" x14ac:dyDescent="0.2">
      <c r="C77" s="120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P78"/>
  <sheetViews>
    <sheetView showGridLines="0" zoomScaleNormal="100" zoomScaleSheetLayoutView="100" workbookViewId="0">
      <pane xSplit="3" ySplit="8" topLeftCell="H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V38" sqref="V38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hidden="1" customHeight="1" x14ac:dyDescent="0.2">
      <c r="C1" s="2"/>
    </row>
    <row r="2" spans="2:20" s="1" customFormat="1" ht="12" hidden="1" customHeight="1" x14ac:dyDescent="0.2">
      <c r="C2" s="2"/>
    </row>
    <row r="3" spans="2:20" s="1" customFormat="1" ht="12" hidden="1" customHeight="1" x14ac:dyDescent="0.2">
      <c r="C3" s="2"/>
    </row>
    <row r="4" spans="2:20" s="1" customFormat="1" ht="12" hidden="1" customHeight="1" x14ac:dyDescent="0.2">
      <c r="C4" s="2"/>
    </row>
    <row r="5" spans="2:20" s="1" customFormat="1" ht="12" customHeight="1" x14ac:dyDescent="0.2">
      <c r="C5" s="2"/>
    </row>
    <row r="6" spans="2:20" s="104" customFormat="1" ht="12" customHeight="1" x14ac:dyDescent="0.2">
      <c r="B6" s="102" t="s">
        <v>269</v>
      </c>
      <c r="C6" s="103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2:20" ht="12" customHeight="1" x14ac:dyDescent="0.2">
      <c r="B7" s="178" t="s">
        <v>59</v>
      </c>
      <c r="C7" s="179"/>
      <c r="D7" s="151"/>
      <c r="E7" s="151"/>
      <c r="F7" s="151"/>
      <c r="G7" s="151"/>
      <c r="H7" s="151"/>
      <c r="I7" s="151"/>
      <c r="J7" s="151"/>
      <c r="K7" s="151"/>
      <c r="L7" s="151"/>
      <c r="M7" s="151" t="s">
        <v>122</v>
      </c>
      <c r="N7" s="151"/>
      <c r="O7" s="151"/>
      <c r="P7" s="151"/>
      <c r="Q7" s="151"/>
      <c r="R7" s="151"/>
      <c r="S7" s="152"/>
    </row>
    <row r="8" spans="2:20" ht="12" customHeight="1" x14ac:dyDescent="0.2">
      <c r="B8" s="180"/>
      <c r="C8" s="181"/>
      <c r="D8" s="153" t="s">
        <v>51</v>
      </c>
      <c r="E8" s="153" t="s">
        <v>52</v>
      </c>
      <c r="F8" s="153" t="s">
        <v>53</v>
      </c>
      <c r="G8" s="153" t="s">
        <v>54</v>
      </c>
      <c r="H8" s="153" t="s">
        <v>235</v>
      </c>
      <c r="I8" s="153" t="s">
        <v>236</v>
      </c>
      <c r="J8" s="153" t="s">
        <v>237</v>
      </c>
      <c r="K8" s="153" t="s">
        <v>238</v>
      </c>
      <c r="L8" s="153" t="s">
        <v>239</v>
      </c>
      <c r="M8" s="153" t="s">
        <v>240</v>
      </c>
      <c r="N8" s="153" t="s">
        <v>241</v>
      </c>
      <c r="O8" s="153" t="s">
        <v>242</v>
      </c>
      <c r="P8" s="153" t="s">
        <v>243</v>
      </c>
      <c r="Q8" s="153" t="s">
        <v>244</v>
      </c>
      <c r="R8" s="153" t="s">
        <v>245</v>
      </c>
      <c r="S8" s="153" t="s">
        <v>246</v>
      </c>
    </row>
    <row r="9" spans="2:20" ht="12" customHeight="1" x14ac:dyDescent="0.2">
      <c r="B9" s="170" t="s">
        <v>26</v>
      </c>
      <c r="C9" s="17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2" t="s">
        <v>0</v>
      </c>
      <c r="C10" s="172"/>
      <c r="D10" s="48"/>
      <c r="E10" s="48"/>
      <c r="F10" s="48"/>
      <c r="G10" s="48"/>
      <c r="H10" s="48">
        <f t="shared" ref="H10:O10" si="0">SUM(H11:H12)</f>
        <v>182237</v>
      </c>
      <c r="I10" s="48">
        <f t="shared" si="0"/>
        <v>202299</v>
      </c>
      <c r="J10" s="48">
        <f t="shared" si="0"/>
        <v>202177</v>
      </c>
      <c r="K10" s="48">
        <f t="shared" si="0"/>
        <v>241089</v>
      </c>
      <c r="L10" s="48">
        <f t="shared" si="0"/>
        <v>212479</v>
      </c>
      <c r="M10" s="48">
        <f t="shared" si="0"/>
        <v>210782</v>
      </c>
      <c r="N10" s="48">
        <f t="shared" si="0"/>
        <v>220495</v>
      </c>
      <c r="O10" s="48">
        <f t="shared" si="0"/>
        <v>233837</v>
      </c>
      <c r="P10" s="48">
        <f>SUM(P11:P12)</f>
        <v>224536</v>
      </c>
      <c r="Q10" s="48">
        <f t="shared" ref="Q10:S10" si="1">SUM(Q11:Q12)</f>
        <v>237408</v>
      </c>
      <c r="R10" s="48">
        <f t="shared" si="1"/>
        <v>244126</v>
      </c>
      <c r="S10" s="48">
        <f t="shared" si="1"/>
        <v>228395</v>
      </c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223650</v>
      </c>
      <c r="T12" s="8"/>
    </row>
    <row r="13" spans="2:20" ht="12" customHeight="1" x14ac:dyDescent="0.2">
      <c r="B13" s="172" t="s">
        <v>33</v>
      </c>
      <c r="C13" s="172"/>
      <c r="D13" s="48"/>
      <c r="E13" s="48"/>
      <c r="F13" s="48"/>
      <c r="G13" s="48"/>
      <c r="H13" s="48">
        <f t="shared" ref="H13:S13" si="2">SUM(H14:H15)</f>
        <v>-124522</v>
      </c>
      <c r="I13" s="48">
        <f t="shared" si="2"/>
        <v>-136676</v>
      </c>
      <c r="J13" s="48">
        <f t="shared" si="2"/>
        <v>-139161</v>
      </c>
      <c r="K13" s="48">
        <f t="shared" si="2"/>
        <v>-168538</v>
      </c>
      <c r="L13" s="48">
        <f t="shared" si="2"/>
        <v>-149282</v>
      </c>
      <c r="M13" s="48">
        <f t="shared" si="2"/>
        <v>-147923</v>
      </c>
      <c r="N13" s="48">
        <f t="shared" si="2"/>
        <v>-163962</v>
      </c>
      <c r="O13" s="48">
        <f t="shared" si="2"/>
        <v>-178664</v>
      </c>
      <c r="P13" s="48">
        <f t="shared" si="2"/>
        <v>-161553</v>
      </c>
      <c r="Q13" s="48">
        <f t="shared" si="2"/>
        <v>-175857</v>
      </c>
      <c r="R13" s="48">
        <f t="shared" si="2"/>
        <v>-184835</v>
      </c>
      <c r="S13" s="48">
        <f t="shared" si="2"/>
        <v>-173260</v>
      </c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>
        <v>-170218</v>
      </c>
      <c r="T15" s="8"/>
    </row>
    <row r="16" spans="2:20" ht="12" customHeight="1" x14ac:dyDescent="0.2">
      <c r="B16" s="172" t="s">
        <v>3</v>
      </c>
      <c r="C16" s="172"/>
      <c r="D16" s="48"/>
      <c r="E16" s="48"/>
      <c r="F16" s="48"/>
      <c r="G16" s="48"/>
      <c r="H16" s="48">
        <f t="shared" ref="H16:S16" si="3">H10+H13</f>
        <v>57715</v>
      </c>
      <c r="I16" s="48">
        <f t="shared" si="3"/>
        <v>65623</v>
      </c>
      <c r="J16" s="48">
        <f t="shared" si="3"/>
        <v>63016</v>
      </c>
      <c r="K16" s="48">
        <f t="shared" si="3"/>
        <v>72551</v>
      </c>
      <c r="L16" s="48">
        <f t="shared" si="3"/>
        <v>63197</v>
      </c>
      <c r="M16" s="48">
        <f t="shared" si="3"/>
        <v>62859</v>
      </c>
      <c r="N16" s="48">
        <f t="shared" si="3"/>
        <v>56533</v>
      </c>
      <c r="O16" s="48">
        <f t="shared" si="3"/>
        <v>55173</v>
      </c>
      <c r="P16" s="48">
        <f t="shared" si="3"/>
        <v>62983</v>
      </c>
      <c r="Q16" s="48">
        <f t="shared" si="3"/>
        <v>61551</v>
      </c>
      <c r="R16" s="48">
        <f t="shared" si="3"/>
        <v>59291</v>
      </c>
      <c r="S16" s="48">
        <f t="shared" si="3"/>
        <v>55135</v>
      </c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>
        <v>-7938</v>
      </c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>
        <v>-31987</v>
      </c>
      <c r="T18" s="8"/>
    </row>
    <row r="19" spans="2:42" ht="12" customHeight="1" x14ac:dyDescent="0.2">
      <c r="B19" s="172" t="s">
        <v>6</v>
      </c>
      <c r="C19" s="172"/>
      <c r="D19" s="48"/>
      <c r="E19" s="48"/>
      <c r="F19" s="48"/>
      <c r="G19" s="48"/>
      <c r="H19" s="48">
        <f t="shared" ref="H19:R19" si="4">SUM(H16:H18)</f>
        <v>20311</v>
      </c>
      <c r="I19" s="48">
        <f t="shared" si="4"/>
        <v>25490</v>
      </c>
      <c r="J19" s="48">
        <f t="shared" si="4"/>
        <v>23950</v>
      </c>
      <c r="K19" s="48">
        <f t="shared" si="4"/>
        <v>27119</v>
      </c>
      <c r="L19" s="48">
        <f t="shared" si="4"/>
        <v>22167</v>
      </c>
      <c r="M19" s="48">
        <f t="shared" si="4"/>
        <v>20675</v>
      </c>
      <c r="N19" s="48">
        <f t="shared" si="4"/>
        <v>17636</v>
      </c>
      <c r="O19" s="48">
        <f t="shared" si="4"/>
        <v>14056</v>
      </c>
      <c r="P19" s="48">
        <f t="shared" si="4"/>
        <v>21539</v>
      </c>
      <c r="Q19" s="48">
        <f t="shared" si="4"/>
        <v>22845</v>
      </c>
      <c r="R19" s="48">
        <f t="shared" si="4"/>
        <v>21294</v>
      </c>
      <c r="S19" s="48">
        <f t="shared" ref="S19" si="5">SUM(S16:S18)</f>
        <v>15210</v>
      </c>
      <c r="T19" s="8"/>
    </row>
    <row r="20" spans="2:42" ht="12" customHeight="1" x14ac:dyDescent="0.2">
      <c r="B20" s="172" t="s">
        <v>34</v>
      </c>
      <c r="C20" s="172"/>
      <c r="D20" s="48"/>
      <c r="E20" s="48"/>
      <c r="F20" s="48"/>
      <c r="G20" s="48"/>
      <c r="H20" s="48">
        <f t="shared" ref="H20:R20" si="6">SUM(H21:H22)</f>
        <v>-1001</v>
      </c>
      <c r="I20" s="48">
        <f t="shared" si="6"/>
        <v>-575</v>
      </c>
      <c r="J20" s="48">
        <f t="shared" si="6"/>
        <v>-788.95153201599896</v>
      </c>
      <c r="K20" s="48">
        <f t="shared" si="6"/>
        <v>-4722.048467984001</v>
      </c>
      <c r="L20" s="48">
        <f t="shared" si="6"/>
        <v>-783</v>
      </c>
      <c r="M20" s="48">
        <f t="shared" si="6"/>
        <v>-1064</v>
      </c>
      <c r="N20" s="48">
        <f t="shared" si="6"/>
        <v>-3020.0043700000015</v>
      </c>
      <c r="O20" s="48">
        <f t="shared" si="6"/>
        <v>5357.0043700000015</v>
      </c>
      <c r="P20" s="48">
        <f t="shared" si="6"/>
        <v>-1149</v>
      </c>
      <c r="Q20" s="48">
        <f t="shared" si="6"/>
        <v>-3225</v>
      </c>
      <c r="R20" s="48">
        <f t="shared" si="6"/>
        <v>-1989.1961699999993</v>
      </c>
      <c r="S20" s="48">
        <f t="shared" ref="S20" si="7">SUM(S21:S22)</f>
        <v>2460.0223799999967</v>
      </c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14">
        <v>7625.2628599999971</v>
      </c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14">
        <v>-5165.2404800000004</v>
      </c>
      <c r="T22" s="8"/>
    </row>
    <row r="23" spans="2:42" s="15" customFormat="1" ht="12" customHeight="1" x14ac:dyDescent="0.2">
      <c r="B23" s="173" t="s">
        <v>7</v>
      </c>
      <c r="C23" s="174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>
        <v>470</v>
      </c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3" t="s">
        <v>27</v>
      </c>
      <c r="C24" s="174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2" t="s">
        <v>8</v>
      </c>
      <c r="C25" s="172"/>
      <c r="D25" s="48"/>
      <c r="E25" s="48"/>
      <c r="F25" s="48"/>
      <c r="G25" s="48"/>
      <c r="H25" s="48">
        <f t="shared" ref="H25:R25" si="8">SUM(H19:H20)+H23+H24</f>
        <v>19467</v>
      </c>
      <c r="I25" s="48">
        <f t="shared" si="8"/>
        <v>25211</v>
      </c>
      <c r="J25" s="48">
        <f t="shared" si="8"/>
        <v>23641.048467984001</v>
      </c>
      <c r="K25" s="48">
        <f t="shared" si="8"/>
        <v>22805.951532015999</v>
      </c>
      <c r="L25" s="48">
        <f t="shared" si="8"/>
        <v>21619</v>
      </c>
      <c r="M25" s="48">
        <f t="shared" si="8"/>
        <v>19939</v>
      </c>
      <c r="N25" s="48">
        <f t="shared" si="8"/>
        <v>15218.995629999998</v>
      </c>
      <c r="O25" s="48">
        <f t="shared" si="8"/>
        <v>19640.004370000002</v>
      </c>
      <c r="P25" s="48">
        <f t="shared" si="8"/>
        <v>20384</v>
      </c>
      <c r="Q25" s="48">
        <f t="shared" si="8"/>
        <v>20026</v>
      </c>
      <c r="R25" s="48">
        <f t="shared" si="8"/>
        <v>19763.803830000001</v>
      </c>
      <c r="S25" s="48">
        <f t="shared" ref="S25" si="9">SUM(S19:S20)+S23+S24</f>
        <v>18140.022379999995</v>
      </c>
      <c r="T25" s="8"/>
    </row>
    <row r="26" spans="2:42" ht="12" customHeight="1" x14ac:dyDescent="0.2">
      <c r="B26" s="172" t="s">
        <v>37</v>
      </c>
      <c r="C26" s="172"/>
      <c r="D26" s="48"/>
      <c r="E26" s="48"/>
      <c r="F26" s="48"/>
      <c r="G26" s="48"/>
      <c r="H26" s="48">
        <f t="shared" ref="H26" si="10">SUM(H27:H28)</f>
        <v>56</v>
      </c>
      <c r="I26" s="48">
        <f t="shared" ref="I26:R26" si="11">SUM(I27:I28)</f>
        <v>1357</v>
      </c>
      <c r="J26" s="48">
        <f t="shared" si="11"/>
        <v>-910.61839000000236</v>
      </c>
      <c r="K26" s="48">
        <f t="shared" si="11"/>
        <v>146.61839000000236</v>
      </c>
      <c r="L26" s="48">
        <f t="shared" si="11"/>
        <v>208</v>
      </c>
      <c r="M26" s="48">
        <f t="shared" si="11"/>
        <v>-597</v>
      </c>
      <c r="N26" s="48">
        <f t="shared" si="11"/>
        <v>-422.33050000000821</v>
      </c>
      <c r="O26" s="48">
        <f t="shared" si="11"/>
        <v>-1721.6694999999918</v>
      </c>
      <c r="P26" s="48">
        <f t="shared" si="11"/>
        <v>3791</v>
      </c>
      <c r="Q26" s="48">
        <f t="shared" si="11"/>
        <v>-353</v>
      </c>
      <c r="R26" s="48">
        <f t="shared" si="11"/>
        <v>1021.1312677904007</v>
      </c>
      <c r="S26" s="48">
        <f t="shared" ref="S26" si="12">SUM(S27:S28)</f>
        <v>-997.09887220958808</v>
      </c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90.549877790412864</v>
      </c>
      <c r="T27" s="8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4">
        <v>-1087.648750000001</v>
      </c>
      <c r="T28" s="8"/>
      <c r="AB28" s="15"/>
      <c r="AC28" s="15"/>
      <c r="AD28" s="15"/>
      <c r="AE28" s="15"/>
    </row>
    <row r="29" spans="2:42" s="15" customFormat="1" ht="12" customHeight="1" x14ac:dyDescent="0.2">
      <c r="B29" s="173" t="s">
        <v>28</v>
      </c>
      <c r="C29" s="174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2" t="s">
        <v>9</v>
      </c>
      <c r="C30" s="172"/>
      <c r="D30" s="48"/>
      <c r="E30" s="48"/>
      <c r="F30" s="48"/>
      <c r="G30" s="48"/>
      <c r="H30" s="48" cm="1">
        <f t="array" ref="H30">SUM(H25:H26+H29)</f>
        <v>19523</v>
      </c>
      <c r="I30" s="48" cm="1">
        <f t="array" ref="I30">SUM(I25:I26+I29)</f>
        <v>26568</v>
      </c>
      <c r="J30" s="48" cm="1">
        <f t="array" ref="J30">SUM(J25:J26+J29)</f>
        <v>22730.430077983998</v>
      </c>
      <c r="K30" s="48" cm="1">
        <f t="array" ref="K30">SUM(K25:K26+K29)</f>
        <v>22952.569922016002</v>
      </c>
      <c r="L30" s="48" cm="1">
        <f t="array" ref="L30">SUM(L25:L26+L29)</f>
        <v>21827</v>
      </c>
      <c r="M30" s="48" cm="1">
        <f t="array" ref="M30">SUM(M25:M26+M29)</f>
        <v>19342</v>
      </c>
      <c r="N30" s="48" cm="1">
        <f t="array" ref="N30">SUM(N25:N26+N29)</f>
        <v>14796.66512999999</v>
      </c>
      <c r="O30" s="48" cm="1">
        <f t="array" ref="O30">SUM(O25:O26+O29)</f>
        <v>17918.33487000001</v>
      </c>
      <c r="P30" s="48" cm="1">
        <f t="array" ref="P30">SUM(P25:P26+P29)</f>
        <v>24175</v>
      </c>
      <c r="Q30" s="48" cm="1">
        <f t="array" ref="Q30">SUM(Q25:Q26+Q29)</f>
        <v>19673</v>
      </c>
      <c r="R30" s="48" cm="1">
        <f t="array" ref="R30">SUM(R25:R26+R29)</f>
        <v>20784.935097790403</v>
      </c>
      <c r="S30" s="48" cm="1">
        <f t="array" ref="S30">SUM(S25:S26+S29)</f>
        <v>17142.923507790409</v>
      </c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-3196</v>
      </c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>
        <v>-450</v>
      </c>
      <c r="T32" s="8"/>
      <c r="AB32" s="15"/>
      <c r="AC32" s="15"/>
      <c r="AD32" s="15"/>
      <c r="AE32" s="15"/>
    </row>
    <row r="33" spans="2:42" ht="12" customHeight="1" x14ac:dyDescent="0.2">
      <c r="B33" s="172" t="s">
        <v>12</v>
      </c>
      <c r="C33" s="172"/>
      <c r="D33" s="48"/>
      <c r="E33" s="48"/>
      <c r="F33" s="48"/>
      <c r="G33" s="48"/>
      <c r="H33" s="48">
        <f t="shared" ref="H33:S33" si="13">SUM(H30:H32)</f>
        <v>14604</v>
      </c>
      <c r="I33" s="48">
        <f t="shared" si="13"/>
        <v>21420</v>
      </c>
      <c r="J33" s="48">
        <f t="shared" si="13"/>
        <v>17245.430077983998</v>
      </c>
      <c r="K33" s="48">
        <f t="shared" si="13"/>
        <v>15966.569922016002</v>
      </c>
      <c r="L33" s="48">
        <f t="shared" si="13"/>
        <v>15427</v>
      </c>
      <c r="M33" s="48">
        <f t="shared" si="13"/>
        <v>15399</v>
      </c>
      <c r="N33" s="48">
        <f t="shared" si="13"/>
        <v>10709.66512999999</v>
      </c>
      <c r="O33" s="48">
        <f t="shared" si="13"/>
        <v>13751.33487000001</v>
      </c>
      <c r="P33" s="48">
        <f t="shared" si="13"/>
        <v>17337</v>
      </c>
      <c r="Q33" s="48">
        <f t="shared" si="13"/>
        <v>15082</v>
      </c>
      <c r="R33" s="48">
        <f t="shared" si="13"/>
        <v>16908.935097790403</v>
      </c>
      <c r="S33" s="48">
        <f t="shared" si="13"/>
        <v>13496.923507790409</v>
      </c>
      <c r="T33" s="8"/>
    </row>
    <row r="34" spans="2:42" s="15" customFormat="1" ht="12" customHeight="1" x14ac:dyDescent="0.2">
      <c r="B34" s="175" t="s">
        <v>13</v>
      </c>
      <c r="C34" s="17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8"/>
    </row>
    <row r="36" spans="2:42" s="15" customFormat="1" ht="12" customHeight="1" x14ac:dyDescent="0.2">
      <c r="B36" s="175" t="s">
        <v>15</v>
      </c>
      <c r="C36" s="17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2" t="s">
        <v>16</v>
      </c>
      <c r="C37" s="172"/>
      <c r="D37" s="48"/>
      <c r="E37" s="48"/>
      <c r="F37" s="48"/>
      <c r="G37" s="48"/>
      <c r="H37" s="48">
        <f t="shared" ref="H37:L37" si="14">H33+H35</f>
        <v>15144</v>
      </c>
      <c r="I37" s="48">
        <f t="shared" si="14"/>
        <v>21543</v>
      </c>
      <c r="J37" s="48">
        <f t="shared" si="14"/>
        <v>17631.430077983998</v>
      </c>
      <c r="K37" s="48">
        <f t="shared" si="14"/>
        <v>16086.569922016002</v>
      </c>
      <c r="L37" s="48">
        <f t="shared" si="14"/>
        <v>15427</v>
      </c>
      <c r="M37" s="48">
        <f>M33+M35</f>
        <v>15399</v>
      </c>
      <c r="N37" s="48">
        <f>N33+N35</f>
        <v>10709.66512999999</v>
      </c>
      <c r="O37" s="48">
        <f>O33+O35</f>
        <v>13751.33487000001</v>
      </c>
      <c r="P37" s="48">
        <f>P33+P35</f>
        <v>17337</v>
      </c>
      <c r="Q37" s="48">
        <f t="shared" ref="Q37:S37" si="15">Q33+Q35</f>
        <v>15082</v>
      </c>
      <c r="R37" s="48">
        <f t="shared" si="15"/>
        <v>16908.935097790403</v>
      </c>
      <c r="S37" s="48">
        <f t="shared" si="15"/>
        <v>13496.923507790409</v>
      </c>
      <c r="T37" s="8"/>
    </row>
    <row r="38" spans="2:42" s="15" customFormat="1" ht="12" customHeight="1" x14ac:dyDescent="0.2">
      <c r="B38" s="175"/>
      <c r="C38" s="17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2" t="s">
        <v>8</v>
      </c>
      <c r="C39" s="172"/>
      <c r="D39" s="48"/>
      <c r="E39" s="48"/>
      <c r="F39" s="48"/>
      <c r="G39" s="48"/>
      <c r="H39" s="48">
        <f t="shared" ref="H39:S39" si="16">H25</f>
        <v>19467</v>
      </c>
      <c r="I39" s="48">
        <f t="shared" si="16"/>
        <v>25211</v>
      </c>
      <c r="J39" s="48">
        <f t="shared" si="16"/>
        <v>23641.048467984001</v>
      </c>
      <c r="K39" s="48">
        <f t="shared" si="16"/>
        <v>22805.951532015999</v>
      </c>
      <c r="L39" s="48">
        <f t="shared" si="16"/>
        <v>21619</v>
      </c>
      <c r="M39" s="48">
        <f t="shared" si="16"/>
        <v>19939</v>
      </c>
      <c r="N39" s="48">
        <f t="shared" si="16"/>
        <v>15218.995629999998</v>
      </c>
      <c r="O39" s="48">
        <f t="shared" si="16"/>
        <v>19640.004370000002</v>
      </c>
      <c r="P39" s="48">
        <f t="shared" si="16"/>
        <v>20384</v>
      </c>
      <c r="Q39" s="48">
        <f t="shared" si="16"/>
        <v>20026</v>
      </c>
      <c r="R39" s="48">
        <f t="shared" si="16"/>
        <v>19763.803830000001</v>
      </c>
      <c r="S39" s="48">
        <f t="shared" si="16"/>
        <v>18140.022379999995</v>
      </c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13113</v>
      </c>
      <c r="T40" s="8"/>
    </row>
    <row r="41" spans="2:42" ht="12" customHeight="1" x14ac:dyDescent="0.2">
      <c r="B41" s="172" t="s">
        <v>23</v>
      </c>
      <c r="C41" s="172"/>
      <c r="D41" s="48"/>
      <c r="E41" s="48"/>
      <c r="F41" s="48"/>
      <c r="G41" s="48"/>
      <c r="H41" s="48">
        <f t="shared" ref="H41:S41" si="17">SUM(H39:H40)</f>
        <v>29504</v>
      </c>
      <c r="I41" s="48">
        <f t="shared" si="17"/>
        <v>35550</v>
      </c>
      <c r="J41" s="48">
        <f t="shared" si="17"/>
        <v>34201.048467984001</v>
      </c>
      <c r="K41" s="48">
        <f t="shared" si="17"/>
        <v>33651.951532015999</v>
      </c>
      <c r="L41" s="48">
        <f t="shared" si="17"/>
        <v>33315</v>
      </c>
      <c r="M41" s="48">
        <f t="shared" si="17"/>
        <v>32914</v>
      </c>
      <c r="N41" s="48">
        <f t="shared" si="17"/>
        <v>27579.995629999998</v>
      </c>
      <c r="O41" s="48">
        <f t="shared" si="17"/>
        <v>32479.004370000002</v>
      </c>
      <c r="P41" s="48">
        <f t="shared" si="17"/>
        <v>33173</v>
      </c>
      <c r="Q41" s="48">
        <f t="shared" si="17"/>
        <v>33007</v>
      </c>
      <c r="R41" s="48">
        <f t="shared" si="17"/>
        <v>33482.803830000004</v>
      </c>
      <c r="S41" s="48">
        <f t="shared" si="17"/>
        <v>31253.022379999995</v>
      </c>
      <c r="T41" s="8"/>
    </row>
    <row r="42" spans="2:42" ht="12" customHeight="1" x14ac:dyDescent="0.2">
      <c r="B42" s="11" t="s">
        <v>230</v>
      </c>
      <c r="C42" s="12"/>
      <c r="D42" s="9"/>
      <c r="E42" s="9"/>
      <c r="F42" s="9"/>
      <c r="G42" s="9"/>
      <c r="H42" s="110">
        <f t="shared" ref="H42:R42" si="18">H41/H10</f>
        <v>0.16189906550261474</v>
      </c>
      <c r="I42" s="110">
        <f t="shared" si="18"/>
        <v>0.1757299838358074</v>
      </c>
      <c r="J42" s="110">
        <f t="shared" si="18"/>
        <v>0.16916389336068891</v>
      </c>
      <c r="K42" s="110">
        <f t="shared" si="18"/>
        <v>0.13958310637157231</v>
      </c>
      <c r="L42" s="110">
        <f t="shared" si="18"/>
        <v>0.15679196532363199</v>
      </c>
      <c r="M42" s="110">
        <f t="shared" si="18"/>
        <v>0.15615185357383457</v>
      </c>
      <c r="N42" s="110">
        <f t="shared" si="18"/>
        <v>0.12508218159141929</v>
      </c>
      <c r="O42" s="110">
        <f t="shared" si="18"/>
        <v>0.13889591625790615</v>
      </c>
      <c r="P42" s="110">
        <f t="shared" si="18"/>
        <v>0.14774022873837603</v>
      </c>
      <c r="Q42" s="110">
        <f t="shared" si="18"/>
        <v>0.13903069820730557</v>
      </c>
      <c r="R42" s="110">
        <f t="shared" si="18"/>
        <v>0.13715378054774996</v>
      </c>
      <c r="S42" s="113">
        <f t="shared" ref="S42" si="19">S41/S10</f>
        <v>0.13683759443070118</v>
      </c>
      <c r="T42" s="8"/>
    </row>
    <row r="43" spans="2:42" ht="12" customHeight="1" x14ac:dyDescent="0.2">
      <c r="B43" s="11"/>
      <c r="C43" s="12" t="s">
        <v>256</v>
      </c>
      <c r="D43" s="9"/>
      <c r="E43" s="9"/>
      <c r="F43" s="9"/>
      <c r="G43" s="9"/>
      <c r="H43" s="115">
        <f t="shared" ref="H43:R43" si="20">H60/H77*1000</f>
        <v>0.48629092702931653</v>
      </c>
      <c r="I43" s="115">
        <f t="shared" si="20"/>
        <v>0.68601449996984343</v>
      </c>
      <c r="J43" s="115">
        <f t="shared" si="20"/>
        <v>0.57858864395856124</v>
      </c>
      <c r="K43" s="115">
        <f t="shared" si="20"/>
        <v>0.5507330578642875</v>
      </c>
      <c r="L43" s="115">
        <f t="shared" si="20"/>
        <v>0.51925168977184322</v>
      </c>
      <c r="M43" s="115">
        <f t="shared" si="20"/>
        <v>0.50184838239823248</v>
      </c>
      <c r="N43" s="115">
        <f t="shared" si="20"/>
        <v>0.49119321996232679</v>
      </c>
      <c r="O43" s="115">
        <f t="shared" si="20"/>
        <v>0.31318925552976346</v>
      </c>
      <c r="P43" s="115">
        <f t="shared" si="20"/>
        <v>0.57807041665457937</v>
      </c>
      <c r="Q43" s="115">
        <f t="shared" si="20"/>
        <v>0.49119492186761721</v>
      </c>
      <c r="R43" s="115">
        <f t="shared" si="20"/>
        <v>0.5710843290881007</v>
      </c>
      <c r="S43" s="115">
        <f t="shared" ref="S43" si="21">S60/S77*1000</f>
        <v>0.43768850789559294</v>
      </c>
      <c r="T43" s="8"/>
    </row>
    <row r="44" spans="2:42" ht="12" customHeight="1" x14ac:dyDescent="0.2">
      <c r="H44" s="114" t="s">
        <v>257</v>
      </c>
      <c r="T44" s="8"/>
    </row>
    <row r="45" spans="2:42" s="15" customFormat="1" ht="12" customHeight="1" x14ac:dyDescent="0.2">
      <c r="B45" s="177"/>
      <c r="C45" s="177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8"/>
      <c r="U45" s="3"/>
      <c r="V45" s="3"/>
      <c r="Z45" s="3"/>
      <c r="AA45" s="3"/>
      <c r="AF45" s="3"/>
    </row>
    <row r="46" spans="2:42" s="15" customFormat="1" ht="12" customHeight="1" x14ac:dyDescent="0.2">
      <c r="B46" s="132"/>
      <c r="C46" s="132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8"/>
      <c r="U46" s="3"/>
      <c r="V46" s="3"/>
      <c r="Z46" s="3"/>
      <c r="AA46" s="3"/>
      <c r="AF46" s="3"/>
    </row>
    <row r="47" spans="2:42" ht="12" customHeight="1" x14ac:dyDescent="0.2">
      <c r="B47" s="175" t="s">
        <v>38</v>
      </c>
      <c r="C47" s="17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2" t="s">
        <v>39</v>
      </c>
      <c r="C48" s="172"/>
      <c r="D48" s="48"/>
      <c r="E48" s="48"/>
      <c r="F48" s="48"/>
      <c r="G48" s="48"/>
      <c r="H48" s="48">
        <f t="shared" ref="H48:K48" si="22">SUM(H50:H53)+SUM(H55:H57)</f>
        <v>-108</v>
      </c>
      <c r="I48" s="48">
        <f t="shared" si="22"/>
        <v>-1587</v>
      </c>
      <c r="J48" s="48">
        <f t="shared" si="22"/>
        <v>1592</v>
      </c>
      <c r="K48" s="48">
        <f t="shared" si="22"/>
        <v>-1563</v>
      </c>
      <c r="L48" s="48">
        <f>SUM(L50:L53)+SUM(L55:L57)</f>
        <v>1393</v>
      </c>
      <c r="M48" s="48">
        <f t="shared" ref="M48:S48" si="23">SUM(M50:M53)+SUM(M55:M57)</f>
        <v>-375</v>
      </c>
      <c r="N48" s="48">
        <f t="shared" si="23"/>
        <v>-197</v>
      </c>
      <c r="O48" s="48">
        <f t="shared" si="23"/>
        <v>2668</v>
      </c>
      <c r="P48" s="48">
        <f t="shared" si="23"/>
        <v>-4822</v>
      </c>
      <c r="Q48" s="48">
        <f t="shared" si="23"/>
        <v>572</v>
      </c>
      <c r="R48" s="48">
        <f t="shared" si="23"/>
        <v>-1886</v>
      </c>
      <c r="S48" s="48">
        <f t="shared" si="23"/>
        <v>3467</v>
      </c>
      <c r="T48" s="8"/>
    </row>
    <row r="49" spans="2:20" ht="12" customHeight="1" x14ac:dyDescent="0.2">
      <c r="B49" s="127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5019</v>
      </c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-106</v>
      </c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8"/>
    </row>
    <row r="58" spans="2:20" ht="12" customHeight="1" x14ac:dyDescent="0.2">
      <c r="B58" s="172" t="s">
        <v>19</v>
      </c>
      <c r="C58" s="172"/>
      <c r="D58" s="48"/>
      <c r="E58" s="48"/>
      <c r="F58" s="48"/>
      <c r="G58" s="48"/>
      <c r="H58" s="48">
        <f t="shared" ref="H58:R58" si="24">H37+H48</f>
        <v>15036</v>
      </c>
      <c r="I58" s="48">
        <f t="shared" si="24"/>
        <v>19956</v>
      </c>
      <c r="J58" s="48">
        <f t="shared" si="24"/>
        <v>19223.430077983998</v>
      </c>
      <c r="K58" s="48">
        <f t="shared" si="24"/>
        <v>14523.569922016002</v>
      </c>
      <c r="L58" s="48">
        <f t="shared" si="24"/>
        <v>16820</v>
      </c>
      <c r="M58" s="48">
        <f t="shared" si="24"/>
        <v>15024</v>
      </c>
      <c r="N58" s="48">
        <f t="shared" si="24"/>
        <v>10512.66512999999</v>
      </c>
      <c r="O58" s="48">
        <f t="shared" si="24"/>
        <v>16419.33487000001</v>
      </c>
      <c r="P58" s="48">
        <f t="shared" si="24"/>
        <v>12515</v>
      </c>
      <c r="Q58" s="48">
        <f t="shared" si="24"/>
        <v>15654</v>
      </c>
      <c r="R58" s="48">
        <f t="shared" si="24"/>
        <v>15022.935097790403</v>
      </c>
      <c r="S58" s="48">
        <f t="shared" ref="S58" si="25">S37+S48</f>
        <v>16963.923507790409</v>
      </c>
      <c r="T58" s="8"/>
    </row>
    <row r="59" spans="2:20" ht="12" customHeight="1" x14ac:dyDescent="0.2">
      <c r="B59" s="172" t="s">
        <v>20</v>
      </c>
      <c r="C59" s="172"/>
      <c r="D59" s="48"/>
      <c r="E59" s="48"/>
      <c r="F59" s="48"/>
      <c r="G59" s="48"/>
      <c r="H59" s="48">
        <f t="shared" ref="H59" si="26">SUM(H60:H61)</f>
        <v>15144</v>
      </c>
      <c r="I59" s="48">
        <f t="shared" ref="I59:O59" si="27">SUM(I60:I61)</f>
        <v>21543</v>
      </c>
      <c r="J59" s="48">
        <f t="shared" si="27"/>
        <v>17632</v>
      </c>
      <c r="K59" s="48">
        <f t="shared" si="27"/>
        <v>16086</v>
      </c>
      <c r="L59" s="48">
        <f t="shared" si="27"/>
        <v>15427</v>
      </c>
      <c r="M59" s="48">
        <f t="shared" si="27"/>
        <v>15399</v>
      </c>
      <c r="N59" s="48">
        <f t="shared" si="27"/>
        <v>14534</v>
      </c>
      <c r="O59" s="48">
        <f t="shared" si="27"/>
        <v>9927</v>
      </c>
      <c r="P59" s="48">
        <f>SUM(P60:P61)</f>
        <v>17337</v>
      </c>
      <c r="Q59" s="48">
        <f t="shared" ref="Q59:R59" si="28">SUM(Q60:Q61)</f>
        <v>15082</v>
      </c>
      <c r="R59" s="48">
        <f t="shared" si="28"/>
        <v>16909</v>
      </c>
      <c r="S59" s="48">
        <f t="shared" ref="S59" si="29">SUM(S60:S61)</f>
        <v>13497</v>
      </c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12779</v>
      </c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718</v>
      </c>
      <c r="T61" s="8"/>
    </row>
    <row r="62" spans="2:20" ht="12" customHeight="1" x14ac:dyDescent="0.2">
      <c r="B62" s="172" t="s">
        <v>21</v>
      </c>
      <c r="C62" s="172"/>
      <c r="D62" s="48"/>
      <c r="E62" s="48"/>
      <c r="F62" s="48"/>
      <c r="G62" s="48"/>
      <c r="H62" s="48">
        <f t="shared" ref="H62:O62" si="30">SUM(H63:H64)</f>
        <v>15036</v>
      </c>
      <c r="I62" s="48">
        <f t="shared" si="30"/>
        <v>19956</v>
      </c>
      <c r="J62" s="48">
        <f t="shared" si="30"/>
        <v>19224</v>
      </c>
      <c r="K62" s="48">
        <f t="shared" si="30"/>
        <v>14523</v>
      </c>
      <c r="L62" s="48">
        <f t="shared" si="30"/>
        <v>16820</v>
      </c>
      <c r="M62" s="48">
        <f t="shared" si="30"/>
        <v>15024</v>
      </c>
      <c r="N62" s="48">
        <f t="shared" si="30"/>
        <v>14337</v>
      </c>
      <c r="O62" s="48">
        <f t="shared" si="30"/>
        <v>12595</v>
      </c>
      <c r="P62" s="48">
        <f>SUM(P63:P64)</f>
        <v>12515</v>
      </c>
      <c r="Q62" s="48">
        <f t="shared" ref="Q62:S62" si="31">SUM(Q63:Q64)</f>
        <v>15654</v>
      </c>
      <c r="R62" s="48">
        <f t="shared" si="31"/>
        <v>15023</v>
      </c>
      <c r="S62" s="48">
        <f t="shared" si="31"/>
        <v>16964</v>
      </c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16246</v>
      </c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718</v>
      </c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1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hidden="1" customHeight="1" outlineLevel="1" x14ac:dyDescent="0.2">
      <c r="C74" s="120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</row>
    <row r="75" spans="2:20" s="116" customFormat="1" ht="12" hidden="1" customHeight="1" outlineLevel="1" x14ac:dyDescent="0.2">
      <c r="C75" s="121" t="s">
        <v>267</v>
      </c>
      <c r="H75" s="116">
        <f>H60/H74*1000</f>
        <v>0.48629092702931653</v>
      </c>
      <c r="I75" s="116">
        <f>(H60+I60)/I74*1000</f>
        <v>1.1726843670698026</v>
      </c>
      <c r="J75" s="116">
        <f>(H60+I60+J60)/J74*1000</f>
        <v>1.7509158561556168</v>
      </c>
      <c r="K75" s="116">
        <f>(H60+I60+J60+K60)/K74*1000</f>
        <v>2.3017755995335984</v>
      </c>
      <c r="L75" s="116">
        <f>L60/L74*1000</f>
        <v>0.51701243462900714</v>
      </c>
      <c r="M75" s="116">
        <f>(L60+M60)/M74*1000</f>
        <v>1.0170849864579192</v>
      </c>
      <c r="N75" s="116">
        <f>(L60+M60+N60)/N74*1000</f>
        <v>1.5116009459518185</v>
      </c>
      <c r="O75" s="116">
        <f>(L60+M60+N60+O60)/O74*1000</f>
        <v>1.8257506345899857</v>
      </c>
      <c r="P75" s="116">
        <f>P60/P74*1000</f>
        <v>0.57807041665457937</v>
      </c>
      <c r="Q75" s="116">
        <f>(P60+Q60)/Q74*1000</f>
        <v>1.069272248066105</v>
      </c>
      <c r="R75" s="116">
        <f>(P60+Q60+R60)/R74*1000</f>
        <v>1.6403546256486397</v>
      </c>
      <c r="S75" s="116">
        <f>(Q60+R60+S60)/S74*1000</f>
        <v>1.4998849356847013</v>
      </c>
    </row>
    <row r="76" spans="2:20" ht="12" hidden="1" customHeight="1" outlineLevel="1" x14ac:dyDescent="0.2">
      <c r="J76" s="112"/>
    </row>
    <row r="77" spans="2:20" ht="12" hidden="1" customHeight="1" outlineLevel="1" x14ac:dyDescent="0.2">
      <c r="C77" s="120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</row>
    <row r="78" spans="2:20" ht="12" customHeight="1" collapsed="1" x14ac:dyDescent="0.2"/>
  </sheetData>
  <mergeCells count="26">
    <mergeCell ref="B59:C59"/>
    <mergeCell ref="B62:C62"/>
    <mergeCell ref="B39:C39"/>
    <mergeCell ref="B41:C41"/>
    <mergeCell ref="B45:C45"/>
    <mergeCell ref="B47:C47"/>
    <mergeCell ref="B48:C48"/>
    <mergeCell ref="B58:C58"/>
    <mergeCell ref="B38:C38"/>
    <mergeCell ref="B20:C20"/>
    <mergeCell ref="B23:C23"/>
    <mergeCell ref="B24:C24"/>
    <mergeCell ref="B25:C25"/>
    <mergeCell ref="B26:C26"/>
    <mergeCell ref="B29:C29"/>
    <mergeCell ref="B30:C30"/>
    <mergeCell ref="B33:C33"/>
    <mergeCell ref="B34:C34"/>
    <mergeCell ref="B36:C36"/>
    <mergeCell ref="B37:C37"/>
    <mergeCell ref="B19:C19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4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T78"/>
  <sheetViews>
    <sheetView showGridLines="0" topLeftCell="A29" zoomScaleNormal="100" zoomScaleSheetLayoutView="100" workbookViewId="0">
      <selection activeCell="M20" sqref="M2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1" width="9.28515625" style="3" customWidth="1"/>
    <col min="12" max="16384" width="9.140625" style="3"/>
  </cols>
  <sheetData>
    <row r="1" spans="2:11" s="1" customFormat="1" ht="12" hidden="1" customHeight="1" x14ac:dyDescent="0.2">
      <c r="C1" s="2"/>
    </row>
    <row r="2" spans="2:11" s="1" customFormat="1" ht="12" hidden="1" customHeight="1" x14ac:dyDescent="0.2">
      <c r="C2" s="2"/>
    </row>
    <row r="3" spans="2:11" s="1" customFormat="1" ht="12" hidden="1" customHeight="1" x14ac:dyDescent="0.2">
      <c r="C3" s="2"/>
    </row>
    <row r="4" spans="2:11" s="1" customFormat="1" ht="12" hidden="1" customHeight="1" x14ac:dyDescent="0.2">
      <c r="C4" s="2"/>
    </row>
    <row r="5" spans="2:11" s="1" customFormat="1" ht="12" customHeight="1" x14ac:dyDescent="0.2">
      <c r="C5" s="2"/>
    </row>
    <row r="6" spans="2:11" s="104" customFormat="1" ht="12" customHeight="1" x14ac:dyDescent="0.2">
      <c r="B6" s="102" t="s">
        <v>270</v>
      </c>
      <c r="C6" s="103"/>
      <c r="D6" s="102"/>
      <c r="E6" s="102"/>
      <c r="F6" s="102"/>
      <c r="G6" s="102"/>
      <c r="I6" s="102"/>
      <c r="J6" s="102"/>
      <c r="K6" s="102"/>
    </row>
    <row r="7" spans="2:11" ht="12" customHeight="1" x14ac:dyDescent="0.2">
      <c r="B7" s="165" t="s">
        <v>59</v>
      </c>
      <c r="C7" s="167"/>
      <c r="D7" s="17"/>
      <c r="E7" s="17"/>
      <c r="F7" s="17"/>
      <c r="G7" s="17"/>
      <c r="I7" s="28"/>
      <c r="J7" s="17" t="s">
        <v>122</v>
      </c>
      <c r="K7" s="25"/>
    </row>
    <row r="8" spans="2:11" ht="12" customHeight="1" x14ac:dyDescent="0.2">
      <c r="B8" s="168"/>
      <c r="C8" s="169"/>
      <c r="D8" s="4" t="s">
        <v>51</v>
      </c>
      <c r="E8" s="4" t="s">
        <v>52</v>
      </c>
      <c r="F8" s="4" t="s">
        <v>53</v>
      </c>
      <c r="G8" s="4" t="s">
        <v>54</v>
      </c>
      <c r="I8" s="125">
        <v>2018</v>
      </c>
      <c r="J8" s="125">
        <v>2019</v>
      </c>
      <c r="K8" s="125">
        <v>2020</v>
      </c>
    </row>
    <row r="9" spans="2:11" ht="12" customHeight="1" x14ac:dyDescent="0.2">
      <c r="B9" s="170" t="s">
        <v>26</v>
      </c>
      <c r="C9" s="171"/>
      <c r="D9" s="5"/>
      <c r="E9" s="5"/>
      <c r="F9" s="5"/>
      <c r="G9" s="5"/>
      <c r="H9" s="6"/>
      <c r="I9" s="29"/>
      <c r="J9" s="5"/>
      <c r="K9" s="26"/>
    </row>
    <row r="10" spans="2:11" ht="12" customHeight="1" x14ac:dyDescent="0.2">
      <c r="B10" s="172" t="s">
        <v>0</v>
      </c>
      <c r="C10" s="172"/>
      <c r="D10" s="48"/>
      <c r="E10" s="48"/>
      <c r="F10" s="48"/>
      <c r="G10" s="48"/>
      <c r="H10" s="8"/>
      <c r="I10" s="48">
        <f t="shared" ref="I10:K10" si="0">SUM(I11:I12)</f>
        <v>827802</v>
      </c>
      <c r="J10" s="48">
        <f t="shared" si="0"/>
        <v>877593</v>
      </c>
      <c r="K10" s="48">
        <f t="shared" si="0"/>
        <v>934465</v>
      </c>
    </row>
    <row r="11" spans="2:11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</row>
    <row r="12" spans="2:11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917226</v>
      </c>
    </row>
    <row r="13" spans="2:11" ht="12" customHeight="1" x14ac:dyDescent="0.2">
      <c r="B13" s="172" t="s">
        <v>33</v>
      </c>
      <c r="C13" s="172"/>
      <c r="D13" s="48"/>
      <c r="E13" s="48"/>
      <c r="F13" s="48"/>
      <c r="G13" s="48"/>
      <c r="H13" s="8"/>
      <c r="I13" s="48">
        <f t="shared" ref="I13:K13" si="1">SUM(I14:I15)</f>
        <v>-568897</v>
      </c>
      <c r="J13" s="48">
        <f t="shared" si="1"/>
        <v>-639831</v>
      </c>
      <c r="K13" s="48">
        <f t="shared" si="1"/>
        <v>-695505</v>
      </c>
    </row>
    <row r="14" spans="2:11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</row>
    <row r="15" spans="2:11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-684610</v>
      </c>
    </row>
    <row r="16" spans="2:11" ht="12" customHeight="1" x14ac:dyDescent="0.2">
      <c r="B16" s="172" t="s">
        <v>3</v>
      </c>
      <c r="C16" s="172"/>
      <c r="D16" s="48"/>
      <c r="E16" s="48"/>
      <c r="F16" s="48"/>
      <c r="G16" s="48"/>
      <c r="H16" s="8"/>
      <c r="I16" s="48">
        <f t="shared" ref="I16:K16" si="2">I10+I13</f>
        <v>258905</v>
      </c>
      <c r="J16" s="48">
        <f t="shared" si="2"/>
        <v>237762</v>
      </c>
      <c r="K16" s="48">
        <f t="shared" si="2"/>
        <v>238960</v>
      </c>
    </row>
    <row r="17" spans="2:20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-32235</v>
      </c>
    </row>
    <row r="18" spans="2:20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-125837</v>
      </c>
    </row>
    <row r="19" spans="2:20" ht="12" customHeight="1" x14ac:dyDescent="0.2">
      <c r="B19" s="172" t="s">
        <v>6</v>
      </c>
      <c r="C19" s="172"/>
      <c r="D19" s="48"/>
      <c r="E19" s="48"/>
      <c r="F19" s="48"/>
      <c r="G19" s="48"/>
      <c r="H19" s="8"/>
      <c r="I19" s="48">
        <f t="shared" ref="I19:K19" si="3">SUM(I16:I18)</f>
        <v>96870</v>
      </c>
      <c r="J19" s="48">
        <f t="shared" si="3"/>
        <v>74534</v>
      </c>
      <c r="K19" s="48">
        <f t="shared" si="3"/>
        <v>80888</v>
      </c>
    </row>
    <row r="20" spans="2:20" ht="12" customHeight="1" x14ac:dyDescent="0.2">
      <c r="B20" s="172" t="s">
        <v>34</v>
      </c>
      <c r="C20" s="172"/>
      <c r="D20" s="48"/>
      <c r="E20" s="48"/>
      <c r="F20" s="48"/>
      <c r="G20" s="48"/>
      <c r="H20" s="8"/>
      <c r="I20" s="48">
        <f t="shared" ref="I20:K20" si="4">SUM(I21:I22)</f>
        <v>-7087</v>
      </c>
      <c r="J20" s="48">
        <f t="shared" si="4"/>
        <v>490</v>
      </c>
      <c r="K20" s="48">
        <f t="shared" si="4"/>
        <v>-3903.1737900000007</v>
      </c>
    </row>
    <row r="21" spans="2:20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18304.95549</v>
      </c>
    </row>
    <row r="22" spans="2:20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-22208.129280000001</v>
      </c>
    </row>
    <row r="23" spans="2:20" s="15" customFormat="1" ht="12" customHeight="1" x14ac:dyDescent="0.2">
      <c r="B23" s="173" t="s">
        <v>7</v>
      </c>
      <c r="C23" s="174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1329</v>
      </c>
      <c r="L23" s="3"/>
      <c r="M23" s="3"/>
      <c r="N23" s="3"/>
      <c r="O23" s="3"/>
      <c r="P23" s="3"/>
      <c r="Q23" s="3"/>
      <c r="R23" s="3"/>
    </row>
    <row r="24" spans="2:20" s="15" customFormat="1" ht="12" customHeight="1" x14ac:dyDescent="0.2">
      <c r="B24" s="173" t="s">
        <v>27</v>
      </c>
      <c r="C24" s="174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3"/>
      <c r="M24" s="3"/>
      <c r="N24" s="3"/>
      <c r="O24" s="3"/>
      <c r="P24" s="3"/>
      <c r="Q24" s="3"/>
      <c r="R24" s="3"/>
      <c r="S24" s="3"/>
      <c r="T24" s="3"/>
    </row>
    <row r="25" spans="2:20" ht="12" customHeight="1" x14ac:dyDescent="0.2">
      <c r="B25" s="172" t="s">
        <v>8</v>
      </c>
      <c r="C25" s="172"/>
      <c r="D25" s="48"/>
      <c r="E25" s="48"/>
      <c r="F25" s="48"/>
      <c r="G25" s="48"/>
      <c r="H25" s="8"/>
      <c r="I25" s="48">
        <f>SUM(I19:I20)+I23+I24</f>
        <v>91125</v>
      </c>
      <c r="J25" s="48">
        <f>SUM(J19:J20)+J23+J24</f>
        <v>76417</v>
      </c>
      <c r="K25" s="48">
        <f>SUM(K19:K20)+K23+K24</f>
        <v>78313.826209999999</v>
      </c>
    </row>
    <row r="26" spans="2:20" ht="12" customHeight="1" x14ac:dyDescent="0.2">
      <c r="B26" s="172" t="s">
        <v>37</v>
      </c>
      <c r="C26" s="172"/>
      <c r="D26" s="48"/>
      <c r="E26" s="48"/>
      <c r="F26" s="48"/>
      <c r="G26" s="48"/>
      <c r="H26" s="8"/>
      <c r="I26" s="48">
        <f t="shared" ref="I26:K26" si="5">SUM(I27:I28)</f>
        <v>649</v>
      </c>
      <c r="J26" s="48">
        <f t="shared" si="5"/>
        <v>-2533</v>
      </c>
      <c r="K26" s="48">
        <f t="shared" si="5"/>
        <v>3462.0323955808126</v>
      </c>
    </row>
    <row r="27" spans="2:20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7773.0948555808136</v>
      </c>
    </row>
    <row r="28" spans="2:20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-4311.062460000001</v>
      </c>
      <c r="S28" s="15"/>
      <c r="T28" s="15"/>
    </row>
    <row r="29" spans="2:20" s="15" customFormat="1" ht="12" customHeight="1" x14ac:dyDescent="0.2">
      <c r="B29" s="173" t="s">
        <v>28</v>
      </c>
      <c r="C29" s="174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3"/>
      <c r="M29" s="3"/>
      <c r="N29" s="3"/>
      <c r="O29" s="3"/>
      <c r="P29" s="3"/>
      <c r="Q29" s="3"/>
      <c r="R29" s="3"/>
      <c r="S29" s="3"/>
      <c r="T29" s="3"/>
    </row>
    <row r="30" spans="2:20" ht="12" customHeight="1" x14ac:dyDescent="0.2">
      <c r="B30" s="172" t="s">
        <v>9</v>
      </c>
      <c r="C30" s="172"/>
      <c r="D30" s="48"/>
      <c r="E30" s="48"/>
      <c r="F30" s="48"/>
      <c r="G30" s="48"/>
      <c r="H30" s="8"/>
      <c r="I30" s="48" cm="1">
        <f t="array" ref="I30">SUM(I25:I26+I29)</f>
        <v>91774</v>
      </c>
      <c r="J30" s="48" cm="1">
        <f t="array" ref="J30">SUM(J25:J26+J29)</f>
        <v>73884</v>
      </c>
      <c r="K30" s="48" cm="1">
        <f t="array" ref="K30">SUM(K25:K26+K29)</f>
        <v>81775.858605580812</v>
      </c>
    </row>
    <row r="31" spans="2:20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-15068</v>
      </c>
    </row>
    <row r="32" spans="2:20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-3883</v>
      </c>
      <c r="S32" s="15"/>
    </row>
    <row r="33" spans="2:20" ht="12" customHeight="1" x14ac:dyDescent="0.2">
      <c r="B33" s="172" t="s">
        <v>12</v>
      </c>
      <c r="C33" s="172"/>
      <c r="D33" s="48"/>
      <c r="E33" s="48"/>
      <c r="F33" s="48"/>
      <c r="G33" s="48"/>
      <c r="H33" s="8"/>
      <c r="I33" s="48">
        <f t="shared" ref="I33:K33" si="6">SUM(I30:I32)</f>
        <v>69236</v>
      </c>
      <c r="J33" s="48">
        <f t="shared" si="6"/>
        <v>55287</v>
      </c>
      <c r="K33" s="48">
        <f t="shared" si="6"/>
        <v>62824.858605580812</v>
      </c>
      <c r="T33" s="15"/>
    </row>
    <row r="34" spans="2:20" s="15" customFormat="1" ht="12" customHeight="1" x14ac:dyDescent="0.2">
      <c r="B34" s="175" t="s">
        <v>13</v>
      </c>
      <c r="C34" s="176"/>
      <c r="D34" s="24"/>
      <c r="E34" s="24"/>
      <c r="F34" s="24"/>
      <c r="G34" s="24"/>
      <c r="H34" s="8"/>
      <c r="I34" s="24"/>
      <c r="J34" s="24"/>
      <c r="K34" s="27"/>
      <c r="L34" s="3"/>
      <c r="M34" s="3"/>
      <c r="N34" s="3"/>
      <c r="O34" s="3"/>
      <c r="P34" s="3"/>
      <c r="Q34" s="3"/>
      <c r="R34" s="3"/>
      <c r="T34" s="3"/>
    </row>
    <row r="35" spans="2:20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T35" s="15"/>
    </row>
    <row r="36" spans="2:20" s="15" customFormat="1" ht="12" customHeight="1" x14ac:dyDescent="0.2">
      <c r="B36" s="175" t="s">
        <v>15</v>
      </c>
      <c r="C36" s="176"/>
      <c r="D36" s="7"/>
      <c r="E36" s="7"/>
      <c r="F36" s="7"/>
      <c r="G36" s="7"/>
      <c r="H36" s="8"/>
      <c r="I36" s="7"/>
      <c r="J36" s="7"/>
      <c r="K36" s="7"/>
      <c r="L36" s="3"/>
      <c r="M36" s="3"/>
      <c r="N36" s="3"/>
      <c r="O36" s="3"/>
      <c r="P36" s="3"/>
      <c r="Q36" s="3"/>
      <c r="R36" s="3"/>
      <c r="S36" s="3"/>
      <c r="T36" s="3"/>
    </row>
    <row r="37" spans="2:20" ht="12" customHeight="1" x14ac:dyDescent="0.2">
      <c r="B37" s="172" t="s">
        <v>16</v>
      </c>
      <c r="C37" s="172"/>
      <c r="D37" s="48"/>
      <c r="E37" s="48"/>
      <c r="F37" s="48"/>
      <c r="G37" s="48"/>
      <c r="H37" s="8"/>
      <c r="I37" s="48">
        <f t="shared" ref="I37:K37" si="7">I33+I35</f>
        <v>70405</v>
      </c>
      <c r="J37" s="48">
        <f t="shared" si="7"/>
        <v>55287</v>
      </c>
      <c r="K37" s="48">
        <f t="shared" si="7"/>
        <v>62824.858605580812</v>
      </c>
    </row>
    <row r="38" spans="2:20" ht="12" customHeight="1" x14ac:dyDescent="0.2">
      <c r="B38" s="143"/>
      <c r="C38" s="144"/>
      <c r="D38" s="145"/>
      <c r="E38" s="145"/>
      <c r="F38" s="145"/>
      <c r="G38" s="145"/>
      <c r="H38" s="146"/>
      <c r="I38" s="145"/>
      <c r="J38" s="145"/>
      <c r="K38" s="145"/>
    </row>
    <row r="39" spans="2:20" ht="12" customHeight="1" x14ac:dyDescent="0.2">
      <c r="B39" s="172" t="s">
        <v>8</v>
      </c>
      <c r="C39" s="172"/>
      <c r="D39" s="48"/>
      <c r="E39" s="48"/>
      <c r="F39" s="48"/>
      <c r="G39" s="48"/>
      <c r="H39" s="8"/>
      <c r="I39" s="48">
        <f>I25</f>
        <v>91125</v>
      </c>
      <c r="J39" s="48">
        <f>J25</f>
        <v>76417</v>
      </c>
      <c r="K39" s="48">
        <f>K25</f>
        <v>78313.826209999999</v>
      </c>
    </row>
    <row r="40" spans="2:20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52602</v>
      </c>
    </row>
    <row r="41" spans="2:20" ht="12" customHeight="1" x14ac:dyDescent="0.2">
      <c r="B41" s="172" t="s">
        <v>23</v>
      </c>
      <c r="C41" s="172"/>
      <c r="D41" s="48"/>
      <c r="E41" s="48"/>
      <c r="F41" s="48"/>
      <c r="G41" s="48"/>
      <c r="H41" s="8"/>
      <c r="I41" s="48">
        <f t="shared" ref="I41:K41" si="8">SUM(I39:I40)</f>
        <v>132907</v>
      </c>
      <c r="J41" s="48">
        <f t="shared" si="8"/>
        <v>126288</v>
      </c>
      <c r="K41" s="48">
        <f t="shared" si="8"/>
        <v>130915.82621</v>
      </c>
    </row>
    <row r="42" spans="2:20" ht="12" customHeight="1" x14ac:dyDescent="0.2">
      <c r="B42" s="11" t="s">
        <v>230</v>
      </c>
      <c r="C42" s="12"/>
      <c r="D42" s="9"/>
      <c r="E42" s="9"/>
      <c r="F42" s="9"/>
      <c r="G42" s="9"/>
      <c r="H42" s="112"/>
      <c r="I42" s="110">
        <f>I41/I10</f>
        <v>0.16055409385336106</v>
      </c>
      <c r="J42" s="110">
        <f>J41/J10</f>
        <v>0.14390269749188975</v>
      </c>
      <c r="K42" s="113">
        <f>K41/K10</f>
        <v>0.14009708893323988</v>
      </c>
    </row>
    <row r="43" spans="2:20" ht="12" customHeight="1" x14ac:dyDescent="0.2">
      <c r="B43" s="134"/>
      <c r="C43" s="135" t="s">
        <v>256</v>
      </c>
      <c r="D43" s="136"/>
      <c r="E43" s="136"/>
      <c r="F43" s="136"/>
      <c r="G43" s="136"/>
      <c r="H43" s="8"/>
      <c r="I43" s="137">
        <f>I60/I77*1000</f>
        <v>2.3017755995335984</v>
      </c>
      <c r="J43" s="137">
        <f>J60/J77*1000</f>
        <v>1.8257506345899857</v>
      </c>
      <c r="K43" s="137">
        <f>K60/K77*1000</f>
        <v>2.0780754439481441</v>
      </c>
    </row>
    <row r="44" spans="2:20" ht="12" customHeight="1" x14ac:dyDescent="0.2">
      <c r="B44" s="139"/>
      <c r="C44" s="140"/>
      <c r="D44" s="141"/>
      <c r="E44" s="141"/>
      <c r="F44" s="141"/>
      <c r="G44" s="141"/>
      <c r="H44" s="142"/>
      <c r="I44" s="141"/>
      <c r="J44" s="141"/>
      <c r="K44" s="141"/>
    </row>
    <row r="45" spans="2:20" ht="12" customHeight="1" x14ac:dyDescent="0.2">
      <c r="B45" s="143"/>
      <c r="C45" s="144"/>
      <c r="D45" s="145"/>
      <c r="E45" s="145"/>
      <c r="F45" s="145"/>
      <c r="G45" s="145"/>
      <c r="H45" s="146"/>
      <c r="I45" s="145"/>
      <c r="J45" s="145"/>
      <c r="K45" s="145"/>
    </row>
    <row r="46" spans="2:20" ht="12" customHeight="1" x14ac:dyDescent="0.2">
      <c r="B46" s="147"/>
      <c r="C46" s="148"/>
      <c r="D46" s="149"/>
      <c r="E46" s="149"/>
      <c r="F46" s="149"/>
      <c r="G46" s="149"/>
      <c r="H46" s="150"/>
      <c r="I46" s="149"/>
      <c r="J46" s="149"/>
      <c r="K46" s="149"/>
    </row>
    <row r="47" spans="2:20" ht="12" customHeight="1" x14ac:dyDescent="0.2">
      <c r="B47" s="182" t="s">
        <v>38</v>
      </c>
      <c r="C47" s="183"/>
      <c r="D47" s="138"/>
      <c r="E47" s="138"/>
      <c r="F47" s="138"/>
      <c r="G47" s="138"/>
      <c r="H47" s="8"/>
      <c r="I47" s="138"/>
      <c r="J47" s="138"/>
      <c r="K47" s="138"/>
    </row>
    <row r="48" spans="2:20" ht="12" customHeight="1" x14ac:dyDescent="0.2">
      <c r="B48" s="172" t="s">
        <v>39</v>
      </c>
      <c r="C48" s="172"/>
      <c r="D48" s="48"/>
      <c r="E48" s="48"/>
      <c r="F48" s="48"/>
      <c r="G48" s="48"/>
      <c r="H48" s="8"/>
      <c r="I48" s="48">
        <f t="shared" ref="I48:K48" si="9">SUM(I50:I53)+SUM(I55:I57)</f>
        <v>-1666</v>
      </c>
      <c r="J48" s="48">
        <f t="shared" si="9"/>
        <v>3489</v>
      </c>
      <c r="K48" s="48">
        <f t="shared" si="9"/>
        <v>-2669</v>
      </c>
    </row>
    <row r="49" spans="2:11" ht="12" customHeight="1" x14ac:dyDescent="0.2">
      <c r="B49" s="124"/>
      <c r="C49" s="23" t="s">
        <v>40</v>
      </c>
      <c r="D49" s="9"/>
      <c r="E49" s="9"/>
      <c r="F49" s="9"/>
      <c r="G49" s="9"/>
      <c r="H49" s="8"/>
      <c r="I49" s="14">
        <v>0</v>
      </c>
      <c r="J49" s="14">
        <v>0</v>
      </c>
      <c r="K49" s="14">
        <v>0</v>
      </c>
    </row>
    <row r="50" spans="2:11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5532</v>
      </c>
    </row>
    <row r="51" spans="2:11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</row>
    <row r="52" spans="2:11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</row>
    <row r="53" spans="2:11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</row>
    <row r="54" spans="2:11" ht="12" customHeight="1" x14ac:dyDescent="0.2">
      <c r="B54" s="18"/>
      <c r="C54" s="23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</row>
    <row r="55" spans="2:11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-106</v>
      </c>
    </row>
    <row r="56" spans="2:11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</row>
    <row r="57" spans="2:11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</row>
    <row r="58" spans="2:11" ht="12" customHeight="1" x14ac:dyDescent="0.2">
      <c r="B58" s="172" t="s">
        <v>19</v>
      </c>
      <c r="C58" s="172"/>
      <c r="D58" s="48"/>
      <c r="E58" s="48"/>
      <c r="F58" s="48"/>
      <c r="G58" s="48"/>
      <c r="H58" s="8"/>
      <c r="I58" s="48">
        <f t="shared" ref="I58:K58" si="10">I37+I48</f>
        <v>68739</v>
      </c>
      <c r="J58" s="48">
        <f t="shared" si="10"/>
        <v>58776</v>
      </c>
      <c r="K58" s="48">
        <f t="shared" si="10"/>
        <v>60155.858605580812</v>
      </c>
    </row>
    <row r="59" spans="2:11" ht="12" customHeight="1" x14ac:dyDescent="0.2">
      <c r="B59" s="172" t="s">
        <v>20</v>
      </c>
      <c r="C59" s="172"/>
      <c r="D59" s="48"/>
      <c r="E59" s="48"/>
      <c r="F59" s="48"/>
      <c r="G59" s="48"/>
      <c r="H59" s="8"/>
      <c r="I59" s="48">
        <f t="shared" ref="I59:K59" si="11">SUM(I60:I61)</f>
        <v>70405</v>
      </c>
      <c r="J59" s="48">
        <f t="shared" si="11"/>
        <v>55287</v>
      </c>
      <c r="K59" s="48">
        <f t="shared" si="11"/>
        <v>62825</v>
      </c>
    </row>
    <row r="60" spans="2:11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60690</v>
      </c>
    </row>
    <row r="61" spans="2:11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2135</v>
      </c>
    </row>
    <row r="62" spans="2:11" ht="12" customHeight="1" x14ac:dyDescent="0.2">
      <c r="B62" s="172" t="s">
        <v>21</v>
      </c>
      <c r="C62" s="172"/>
      <c r="D62" s="48"/>
      <c r="E62" s="48"/>
      <c r="F62" s="48"/>
      <c r="G62" s="48"/>
      <c r="H62" s="8"/>
      <c r="I62" s="48">
        <f t="shared" ref="I62:K62" si="12">SUM(I63:I64)</f>
        <v>68739</v>
      </c>
      <c r="J62" s="48">
        <f t="shared" si="12"/>
        <v>58776</v>
      </c>
      <c r="K62" s="48">
        <f t="shared" si="12"/>
        <v>60156</v>
      </c>
    </row>
    <row r="63" spans="2:11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58021</v>
      </c>
    </row>
    <row r="64" spans="2:11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2135</v>
      </c>
    </row>
    <row r="65" spans="2:11" ht="12" customHeight="1" x14ac:dyDescent="0.2">
      <c r="B65" s="1"/>
      <c r="C65" s="2"/>
      <c r="H65" s="8"/>
    </row>
    <row r="66" spans="2:11" ht="12" customHeight="1" x14ac:dyDescent="0.2">
      <c r="B66" s="1"/>
      <c r="C66" s="2"/>
      <c r="H66" s="8"/>
    </row>
    <row r="67" spans="2:11" ht="12" customHeight="1" x14ac:dyDescent="0.2">
      <c r="C67" s="3"/>
    </row>
    <row r="68" spans="2:11" ht="12" customHeight="1" x14ac:dyDescent="0.2">
      <c r="C68" s="3"/>
    </row>
    <row r="69" spans="2:11" ht="12" customHeight="1" x14ac:dyDescent="0.2">
      <c r="C69" s="3"/>
    </row>
    <row r="70" spans="2:11" ht="12" customHeight="1" x14ac:dyDescent="0.2">
      <c r="C70" s="3"/>
    </row>
    <row r="71" spans="2:11" ht="12" customHeight="1" x14ac:dyDescent="0.2">
      <c r="C71" s="3"/>
    </row>
    <row r="74" spans="2:11" ht="12" hidden="1" customHeight="1" outlineLevel="1" x14ac:dyDescent="0.2">
      <c r="C74" s="120" t="s">
        <v>272</v>
      </c>
    </row>
    <row r="75" spans="2:11" s="116" customFormat="1" ht="12" hidden="1" customHeight="1" outlineLevel="1" x14ac:dyDescent="0.2">
      <c r="C75" s="121" t="s">
        <v>267</v>
      </c>
    </row>
    <row r="76" spans="2:11" ht="12" hidden="1" customHeight="1" outlineLevel="1" x14ac:dyDescent="0.2"/>
    <row r="77" spans="2:11" ht="12" hidden="1" customHeight="1" outlineLevel="1" x14ac:dyDescent="0.2">
      <c r="C77" s="120" t="s">
        <v>273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</row>
    <row r="78" spans="2:11" ht="12" customHeight="1" collapsed="1" x14ac:dyDescent="0.2"/>
  </sheetData>
  <mergeCells count="24">
    <mergeCell ref="B20:C20"/>
    <mergeCell ref="B23:C23"/>
    <mergeCell ref="B19:C19"/>
    <mergeCell ref="B7:C8"/>
    <mergeCell ref="B9:C9"/>
    <mergeCell ref="B10:C10"/>
    <mergeCell ref="B13:C13"/>
    <mergeCell ref="B16:C16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  <mergeCell ref="B36:C36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H93"/>
  <sheetViews>
    <sheetView showGridLines="0" zoomScaleNormal="100" zoomScaleSheetLayoutView="100" workbookViewId="0">
      <pane xSplit="3" ySplit="9" topLeftCell="D64" activePane="bottomRight" state="frozen"/>
      <selection pane="topRight"/>
      <selection pane="bottomLeft"/>
      <selection pane="bottomRight"/>
    </sheetView>
  </sheetViews>
  <sheetFormatPr defaultRowHeight="12" customHeight="1" x14ac:dyDescent="0.2"/>
  <cols>
    <col min="1" max="1" width="1.140625" style="30" customWidth="1"/>
    <col min="2" max="2" width="2.5703125" style="30" customWidth="1"/>
    <col min="3" max="3" width="63.5703125" style="30" customWidth="1"/>
    <col min="4" max="19" width="9.28515625" style="30" customWidth="1"/>
    <col min="20" max="23" width="9.140625" style="30"/>
    <col min="24" max="24" width="65.5703125" style="30" bestFit="1" customWidth="1"/>
    <col min="25" max="257" width="9.140625" style="30"/>
    <col min="258" max="258" width="2.5703125" style="30" customWidth="1"/>
    <col min="259" max="259" width="60.7109375" style="30" customWidth="1"/>
    <col min="260" max="260" width="10.7109375" style="30" customWidth="1"/>
    <col min="261" max="262" width="15.7109375" style="30" customWidth="1"/>
    <col min="263" max="263" width="9.28515625" style="30" bestFit="1" customWidth="1"/>
    <col min="264" max="274" width="14.7109375" style="30" customWidth="1"/>
    <col min="275" max="513" width="9.140625" style="30"/>
    <col min="514" max="514" width="2.5703125" style="30" customWidth="1"/>
    <col min="515" max="515" width="60.7109375" style="30" customWidth="1"/>
    <col min="516" max="516" width="10.7109375" style="30" customWidth="1"/>
    <col min="517" max="518" width="15.7109375" style="30" customWidth="1"/>
    <col min="519" max="519" width="9.28515625" style="30" bestFit="1" customWidth="1"/>
    <col min="520" max="530" width="14.7109375" style="30" customWidth="1"/>
    <col min="531" max="769" width="9.140625" style="30"/>
    <col min="770" max="770" width="2.5703125" style="30" customWidth="1"/>
    <col min="771" max="771" width="60.7109375" style="30" customWidth="1"/>
    <col min="772" max="772" width="10.7109375" style="30" customWidth="1"/>
    <col min="773" max="774" width="15.7109375" style="30" customWidth="1"/>
    <col min="775" max="775" width="9.28515625" style="30" bestFit="1" customWidth="1"/>
    <col min="776" max="786" width="14.7109375" style="30" customWidth="1"/>
    <col min="787" max="1025" width="9.140625" style="30"/>
    <col min="1026" max="1026" width="2.5703125" style="30" customWidth="1"/>
    <col min="1027" max="1027" width="60.7109375" style="30" customWidth="1"/>
    <col min="1028" max="1028" width="10.7109375" style="30" customWidth="1"/>
    <col min="1029" max="1030" width="15.7109375" style="30" customWidth="1"/>
    <col min="1031" max="1031" width="9.28515625" style="30" bestFit="1" customWidth="1"/>
    <col min="1032" max="1042" width="14.7109375" style="30" customWidth="1"/>
    <col min="1043" max="1281" width="9.140625" style="30"/>
    <col min="1282" max="1282" width="2.5703125" style="30" customWidth="1"/>
    <col min="1283" max="1283" width="60.7109375" style="30" customWidth="1"/>
    <col min="1284" max="1284" width="10.7109375" style="30" customWidth="1"/>
    <col min="1285" max="1286" width="15.7109375" style="30" customWidth="1"/>
    <col min="1287" max="1287" width="9.28515625" style="30" bestFit="1" customWidth="1"/>
    <col min="1288" max="1298" width="14.7109375" style="30" customWidth="1"/>
    <col min="1299" max="1537" width="9.140625" style="30"/>
    <col min="1538" max="1538" width="2.5703125" style="30" customWidth="1"/>
    <col min="1539" max="1539" width="60.7109375" style="30" customWidth="1"/>
    <col min="1540" max="1540" width="10.7109375" style="30" customWidth="1"/>
    <col min="1541" max="1542" width="15.7109375" style="30" customWidth="1"/>
    <col min="1543" max="1543" width="9.28515625" style="30" bestFit="1" customWidth="1"/>
    <col min="1544" max="1554" width="14.7109375" style="30" customWidth="1"/>
    <col min="1555" max="1793" width="9.140625" style="30"/>
    <col min="1794" max="1794" width="2.5703125" style="30" customWidth="1"/>
    <col min="1795" max="1795" width="60.7109375" style="30" customWidth="1"/>
    <col min="1796" max="1796" width="10.7109375" style="30" customWidth="1"/>
    <col min="1797" max="1798" width="15.7109375" style="30" customWidth="1"/>
    <col min="1799" max="1799" width="9.28515625" style="30" bestFit="1" customWidth="1"/>
    <col min="1800" max="1810" width="14.7109375" style="30" customWidth="1"/>
    <col min="1811" max="2049" width="9.140625" style="30"/>
    <col min="2050" max="2050" width="2.5703125" style="30" customWidth="1"/>
    <col min="2051" max="2051" width="60.7109375" style="30" customWidth="1"/>
    <col min="2052" max="2052" width="10.7109375" style="30" customWidth="1"/>
    <col min="2053" max="2054" width="15.7109375" style="30" customWidth="1"/>
    <col min="2055" max="2055" width="9.28515625" style="30" bestFit="1" customWidth="1"/>
    <col min="2056" max="2066" width="14.7109375" style="30" customWidth="1"/>
    <col min="2067" max="2305" width="9.140625" style="30"/>
    <col min="2306" max="2306" width="2.5703125" style="30" customWidth="1"/>
    <col min="2307" max="2307" width="60.7109375" style="30" customWidth="1"/>
    <col min="2308" max="2308" width="10.7109375" style="30" customWidth="1"/>
    <col min="2309" max="2310" width="15.7109375" style="30" customWidth="1"/>
    <col min="2311" max="2311" width="9.28515625" style="30" bestFit="1" customWidth="1"/>
    <col min="2312" max="2322" width="14.7109375" style="30" customWidth="1"/>
    <col min="2323" max="2561" width="9.140625" style="30"/>
    <col min="2562" max="2562" width="2.5703125" style="30" customWidth="1"/>
    <col min="2563" max="2563" width="60.7109375" style="30" customWidth="1"/>
    <col min="2564" max="2564" width="10.7109375" style="30" customWidth="1"/>
    <col min="2565" max="2566" width="15.7109375" style="30" customWidth="1"/>
    <col min="2567" max="2567" width="9.28515625" style="30" bestFit="1" customWidth="1"/>
    <col min="2568" max="2578" width="14.7109375" style="30" customWidth="1"/>
    <col min="2579" max="2817" width="9.140625" style="30"/>
    <col min="2818" max="2818" width="2.5703125" style="30" customWidth="1"/>
    <col min="2819" max="2819" width="60.7109375" style="30" customWidth="1"/>
    <col min="2820" max="2820" width="10.7109375" style="30" customWidth="1"/>
    <col min="2821" max="2822" width="15.7109375" style="30" customWidth="1"/>
    <col min="2823" max="2823" width="9.28515625" style="30" bestFit="1" customWidth="1"/>
    <col min="2824" max="2834" width="14.7109375" style="30" customWidth="1"/>
    <col min="2835" max="3073" width="9.140625" style="30"/>
    <col min="3074" max="3074" width="2.5703125" style="30" customWidth="1"/>
    <col min="3075" max="3075" width="60.7109375" style="30" customWidth="1"/>
    <col min="3076" max="3076" width="10.7109375" style="30" customWidth="1"/>
    <col min="3077" max="3078" width="15.7109375" style="30" customWidth="1"/>
    <col min="3079" max="3079" width="9.28515625" style="30" bestFit="1" customWidth="1"/>
    <col min="3080" max="3090" width="14.7109375" style="30" customWidth="1"/>
    <col min="3091" max="3329" width="9.140625" style="30"/>
    <col min="3330" max="3330" width="2.5703125" style="30" customWidth="1"/>
    <col min="3331" max="3331" width="60.7109375" style="30" customWidth="1"/>
    <col min="3332" max="3332" width="10.7109375" style="30" customWidth="1"/>
    <col min="3333" max="3334" width="15.7109375" style="30" customWidth="1"/>
    <col min="3335" max="3335" width="9.28515625" style="30" bestFit="1" customWidth="1"/>
    <col min="3336" max="3346" width="14.7109375" style="30" customWidth="1"/>
    <col min="3347" max="3585" width="9.140625" style="30"/>
    <col min="3586" max="3586" width="2.5703125" style="30" customWidth="1"/>
    <col min="3587" max="3587" width="60.7109375" style="30" customWidth="1"/>
    <col min="3588" max="3588" width="10.7109375" style="30" customWidth="1"/>
    <col min="3589" max="3590" width="15.7109375" style="30" customWidth="1"/>
    <col min="3591" max="3591" width="9.28515625" style="30" bestFit="1" customWidth="1"/>
    <col min="3592" max="3602" width="14.7109375" style="30" customWidth="1"/>
    <col min="3603" max="3841" width="9.140625" style="30"/>
    <col min="3842" max="3842" width="2.5703125" style="30" customWidth="1"/>
    <col min="3843" max="3843" width="60.7109375" style="30" customWidth="1"/>
    <col min="3844" max="3844" width="10.7109375" style="30" customWidth="1"/>
    <col min="3845" max="3846" width="15.7109375" style="30" customWidth="1"/>
    <col min="3847" max="3847" width="9.28515625" style="30" bestFit="1" customWidth="1"/>
    <col min="3848" max="3858" width="14.7109375" style="30" customWidth="1"/>
    <col min="3859" max="4097" width="9.140625" style="30"/>
    <col min="4098" max="4098" width="2.5703125" style="30" customWidth="1"/>
    <col min="4099" max="4099" width="60.7109375" style="30" customWidth="1"/>
    <col min="4100" max="4100" width="10.7109375" style="30" customWidth="1"/>
    <col min="4101" max="4102" width="15.7109375" style="30" customWidth="1"/>
    <col min="4103" max="4103" width="9.28515625" style="30" bestFit="1" customWidth="1"/>
    <col min="4104" max="4114" width="14.7109375" style="30" customWidth="1"/>
    <col min="4115" max="4353" width="9.140625" style="30"/>
    <col min="4354" max="4354" width="2.5703125" style="30" customWidth="1"/>
    <col min="4355" max="4355" width="60.7109375" style="30" customWidth="1"/>
    <col min="4356" max="4356" width="10.7109375" style="30" customWidth="1"/>
    <col min="4357" max="4358" width="15.7109375" style="30" customWidth="1"/>
    <col min="4359" max="4359" width="9.28515625" style="30" bestFit="1" customWidth="1"/>
    <col min="4360" max="4370" width="14.7109375" style="30" customWidth="1"/>
    <col min="4371" max="4609" width="9.140625" style="30"/>
    <col min="4610" max="4610" width="2.5703125" style="30" customWidth="1"/>
    <col min="4611" max="4611" width="60.7109375" style="30" customWidth="1"/>
    <col min="4612" max="4612" width="10.7109375" style="30" customWidth="1"/>
    <col min="4613" max="4614" width="15.7109375" style="30" customWidth="1"/>
    <col min="4615" max="4615" width="9.28515625" style="30" bestFit="1" customWidth="1"/>
    <col min="4616" max="4626" width="14.7109375" style="30" customWidth="1"/>
    <col min="4627" max="4865" width="9.140625" style="30"/>
    <col min="4866" max="4866" width="2.5703125" style="30" customWidth="1"/>
    <col min="4867" max="4867" width="60.7109375" style="30" customWidth="1"/>
    <col min="4868" max="4868" width="10.7109375" style="30" customWidth="1"/>
    <col min="4869" max="4870" width="15.7109375" style="30" customWidth="1"/>
    <col min="4871" max="4871" width="9.28515625" style="30" bestFit="1" customWidth="1"/>
    <col min="4872" max="4882" width="14.7109375" style="30" customWidth="1"/>
    <col min="4883" max="5121" width="9.140625" style="30"/>
    <col min="5122" max="5122" width="2.5703125" style="30" customWidth="1"/>
    <col min="5123" max="5123" width="60.7109375" style="30" customWidth="1"/>
    <col min="5124" max="5124" width="10.7109375" style="30" customWidth="1"/>
    <col min="5125" max="5126" width="15.7109375" style="30" customWidth="1"/>
    <col min="5127" max="5127" width="9.28515625" style="30" bestFit="1" customWidth="1"/>
    <col min="5128" max="5138" width="14.7109375" style="30" customWidth="1"/>
    <col min="5139" max="5377" width="9.140625" style="30"/>
    <col min="5378" max="5378" width="2.5703125" style="30" customWidth="1"/>
    <col min="5379" max="5379" width="60.7109375" style="30" customWidth="1"/>
    <col min="5380" max="5380" width="10.7109375" style="30" customWidth="1"/>
    <col min="5381" max="5382" width="15.7109375" style="30" customWidth="1"/>
    <col min="5383" max="5383" width="9.28515625" style="30" bestFit="1" customWidth="1"/>
    <col min="5384" max="5394" width="14.7109375" style="30" customWidth="1"/>
    <col min="5395" max="5633" width="9.140625" style="30"/>
    <col min="5634" max="5634" width="2.5703125" style="30" customWidth="1"/>
    <col min="5635" max="5635" width="60.7109375" style="30" customWidth="1"/>
    <col min="5636" max="5636" width="10.7109375" style="30" customWidth="1"/>
    <col min="5637" max="5638" width="15.7109375" style="30" customWidth="1"/>
    <col min="5639" max="5639" width="9.28515625" style="30" bestFit="1" customWidth="1"/>
    <col min="5640" max="5650" width="14.7109375" style="30" customWidth="1"/>
    <col min="5651" max="5889" width="9.140625" style="30"/>
    <col min="5890" max="5890" width="2.5703125" style="30" customWidth="1"/>
    <col min="5891" max="5891" width="60.7109375" style="30" customWidth="1"/>
    <col min="5892" max="5892" width="10.7109375" style="30" customWidth="1"/>
    <col min="5893" max="5894" width="15.7109375" style="30" customWidth="1"/>
    <col min="5895" max="5895" width="9.28515625" style="30" bestFit="1" customWidth="1"/>
    <col min="5896" max="5906" width="14.7109375" style="30" customWidth="1"/>
    <col min="5907" max="6145" width="9.140625" style="30"/>
    <col min="6146" max="6146" width="2.5703125" style="30" customWidth="1"/>
    <col min="6147" max="6147" width="60.7109375" style="30" customWidth="1"/>
    <col min="6148" max="6148" width="10.7109375" style="30" customWidth="1"/>
    <col min="6149" max="6150" width="15.7109375" style="30" customWidth="1"/>
    <col min="6151" max="6151" width="9.28515625" style="30" bestFit="1" customWidth="1"/>
    <col min="6152" max="6162" width="14.7109375" style="30" customWidth="1"/>
    <col min="6163" max="6401" width="9.140625" style="30"/>
    <col min="6402" max="6402" width="2.5703125" style="30" customWidth="1"/>
    <col min="6403" max="6403" width="60.7109375" style="30" customWidth="1"/>
    <col min="6404" max="6404" width="10.7109375" style="30" customWidth="1"/>
    <col min="6405" max="6406" width="15.7109375" style="30" customWidth="1"/>
    <col min="6407" max="6407" width="9.28515625" style="30" bestFit="1" customWidth="1"/>
    <col min="6408" max="6418" width="14.7109375" style="30" customWidth="1"/>
    <col min="6419" max="6657" width="9.140625" style="30"/>
    <col min="6658" max="6658" width="2.5703125" style="30" customWidth="1"/>
    <col min="6659" max="6659" width="60.7109375" style="30" customWidth="1"/>
    <col min="6660" max="6660" width="10.7109375" style="30" customWidth="1"/>
    <col min="6661" max="6662" width="15.7109375" style="30" customWidth="1"/>
    <col min="6663" max="6663" width="9.28515625" style="30" bestFit="1" customWidth="1"/>
    <col min="6664" max="6674" width="14.7109375" style="30" customWidth="1"/>
    <col min="6675" max="6913" width="9.140625" style="30"/>
    <col min="6914" max="6914" width="2.5703125" style="30" customWidth="1"/>
    <col min="6915" max="6915" width="60.7109375" style="30" customWidth="1"/>
    <col min="6916" max="6916" width="10.7109375" style="30" customWidth="1"/>
    <col min="6917" max="6918" width="15.7109375" style="30" customWidth="1"/>
    <col min="6919" max="6919" width="9.28515625" style="30" bestFit="1" customWidth="1"/>
    <col min="6920" max="6930" width="14.7109375" style="30" customWidth="1"/>
    <col min="6931" max="7169" width="9.140625" style="30"/>
    <col min="7170" max="7170" width="2.5703125" style="30" customWidth="1"/>
    <col min="7171" max="7171" width="60.7109375" style="30" customWidth="1"/>
    <col min="7172" max="7172" width="10.7109375" style="30" customWidth="1"/>
    <col min="7173" max="7174" width="15.7109375" style="30" customWidth="1"/>
    <col min="7175" max="7175" width="9.28515625" style="30" bestFit="1" customWidth="1"/>
    <col min="7176" max="7186" width="14.7109375" style="30" customWidth="1"/>
    <col min="7187" max="7425" width="9.140625" style="30"/>
    <col min="7426" max="7426" width="2.5703125" style="30" customWidth="1"/>
    <col min="7427" max="7427" width="60.7109375" style="30" customWidth="1"/>
    <col min="7428" max="7428" width="10.7109375" style="30" customWidth="1"/>
    <col min="7429" max="7430" width="15.7109375" style="30" customWidth="1"/>
    <col min="7431" max="7431" width="9.28515625" style="30" bestFit="1" customWidth="1"/>
    <col min="7432" max="7442" width="14.7109375" style="30" customWidth="1"/>
    <col min="7443" max="7681" width="9.140625" style="30"/>
    <col min="7682" max="7682" width="2.5703125" style="30" customWidth="1"/>
    <col min="7683" max="7683" width="60.7109375" style="30" customWidth="1"/>
    <col min="7684" max="7684" width="10.7109375" style="30" customWidth="1"/>
    <col min="7685" max="7686" width="15.7109375" style="30" customWidth="1"/>
    <col min="7687" max="7687" width="9.28515625" style="30" bestFit="1" customWidth="1"/>
    <col min="7688" max="7698" width="14.7109375" style="30" customWidth="1"/>
    <col min="7699" max="7937" width="9.140625" style="30"/>
    <col min="7938" max="7938" width="2.5703125" style="30" customWidth="1"/>
    <col min="7939" max="7939" width="60.7109375" style="30" customWidth="1"/>
    <col min="7940" max="7940" width="10.7109375" style="30" customWidth="1"/>
    <col min="7941" max="7942" width="15.7109375" style="30" customWidth="1"/>
    <col min="7943" max="7943" width="9.28515625" style="30" bestFit="1" customWidth="1"/>
    <col min="7944" max="7954" width="14.7109375" style="30" customWidth="1"/>
    <col min="7955" max="8193" width="9.140625" style="30"/>
    <col min="8194" max="8194" width="2.5703125" style="30" customWidth="1"/>
    <col min="8195" max="8195" width="60.7109375" style="30" customWidth="1"/>
    <col min="8196" max="8196" width="10.7109375" style="30" customWidth="1"/>
    <col min="8197" max="8198" width="15.7109375" style="30" customWidth="1"/>
    <col min="8199" max="8199" width="9.28515625" style="30" bestFit="1" customWidth="1"/>
    <col min="8200" max="8210" width="14.7109375" style="30" customWidth="1"/>
    <col min="8211" max="8449" width="9.140625" style="30"/>
    <col min="8450" max="8450" width="2.5703125" style="30" customWidth="1"/>
    <col min="8451" max="8451" width="60.7109375" style="30" customWidth="1"/>
    <col min="8452" max="8452" width="10.7109375" style="30" customWidth="1"/>
    <col min="8453" max="8454" width="15.7109375" style="30" customWidth="1"/>
    <col min="8455" max="8455" width="9.28515625" style="30" bestFit="1" customWidth="1"/>
    <col min="8456" max="8466" width="14.7109375" style="30" customWidth="1"/>
    <col min="8467" max="8705" width="9.140625" style="30"/>
    <col min="8706" max="8706" width="2.5703125" style="30" customWidth="1"/>
    <col min="8707" max="8707" width="60.7109375" style="30" customWidth="1"/>
    <col min="8708" max="8708" width="10.7109375" style="30" customWidth="1"/>
    <col min="8709" max="8710" width="15.7109375" style="30" customWidth="1"/>
    <col min="8711" max="8711" width="9.28515625" style="30" bestFit="1" customWidth="1"/>
    <col min="8712" max="8722" width="14.7109375" style="30" customWidth="1"/>
    <col min="8723" max="8961" width="9.140625" style="30"/>
    <col min="8962" max="8962" width="2.5703125" style="30" customWidth="1"/>
    <col min="8963" max="8963" width="60.7109375" style="30" customWidth="1"/>
    <col min="8964" max="8964" width="10.7109375" style="30" customWidth="1"/>
    <col min="8965" max="8966" width="15.7109375" style="30" customWidth="1"/>
    <col min="8967" max="8967" width="9.28515625" style="30" bestFit="1" customWidth="1"/>
    <col min="8968" max="8978" width="14.7109375" style="30" customWidth="1"/>
    <col min="8979" max="9217" width="9.140625" style="30"/>
    <col min="9218" max="9218" width="2.5703125" style="30" customWidth="1"/>
    <col min="9219" max="9219" width="60.7109375" style="30" customWidth="1"/>
    <col min="9220" max="9220" width="10.7109375" style="30" customWidth="1"/>
    <col min="9221" max="9222" width="15.7109375" style="30" customWidth="1"/>
    <col min="9223" max="9223" width="9.28515625" style="30" bestFit="1" customWidth="1"/>
    <col min="9224" max="9234" width="14.7109375" style="30" customWidth="1"/>
    <col min="9235" max="9473" width="9.140625" style="30"/>
    <col min="9474" max="9474" width="2.5703125" style="30" customWidth="1"/>
    <col min="9475" max="9475" width="60.7109375" style="30" customWidth="1"/>
    <col min="9476" max="9476" width="10.7109375" style="30" customWidth="1"/>
    <col min="9477" max="9478" width="15.7109375" style="30" customWidth="1"/>
    <col min="9479" max="9479" width="9.28515625" style="30" bestFit="1" customWidth="1"/>
    <col min="9480" max="9490" width="14.7109375" style="30" customWidth="1"/>
    <col min="9491" max="9729" width="9.140625" style="30"/>
    <col min="9730" max="9730" width="2.5703125" style="30" customWidth="1"/>
    <col min="9731" max="9731" width="60.7109375" style="30" customWidth="1"/>
    <col min="9732" max="9732" width="10.7109375" style="30" customWidth="1"/>
    <col min="9733" max="9734" width="15.7109375" style="30" customWidth="1"/>
    <col min="9735" max="9735" width="9.28515625" style="30" bestFit="1" customWidth="1"/>
    <col min="9736" max="9746" width="14.7109375" style="30" customWidth="1"/>
    <col min="9747" max="9985" width="9.140625" style="30"/>
    <col min="9986" max="9986" width="2.5703125" style="30" customWidth="1"/>
    <col min="9987" max="9987" width="60.7109375" style="30" customWidth="1"/>
    <col min="9988" max="9988" width="10.7109375" style="30" customWidth="1"/>
    <col min="9989" max="9990" width="15.7109375" style="30" customWidth="1"/>
    <col min="9991" max="9991" width="9.28515625" style="30" bestFit="1" customWidth="1"/>
    <col min="9992" max="10002" width="14.7109375" style="30" customWidth="1"/>
    <col min="10003" max="10241" width="9.140625" style="30"/>
    <col min="10242" max="10242" width="2.5703125" style="30" customWidth="1"/>
    <col min="10243" max="10243" width="60.7109375" style="30" customWidth="1"/>
    <col min="10244" max="10244" width="10.7109375" style="30" customWidth="1"/>
    <col min="10245" max="10246" width="15.7109375" style="30" customWidth="1"/>
    <col min="10247" max="10247" width="9.28515625" style="30" bestFit="1" customWidth="1"/>
    <col min="10248" max="10258" width="14.7109375" style="30" customWidth="1"/>
    <col min="10259" max="10497" width="9.140625" style="30"/>
    <col min="10498" max="10498" width="2.5703125" style="30" customWidth="1"/>
    <col min="10499" max="10499" width="60.7109375" style="30" customWidth="1"/>
    <col min="10500" max="10500" width="10.7109375" style="30" customWidth="1"/>
    <col min="10501" max="10502" width="15.7109375" style="30" customWidth="1"/>
    <col min="10503" max="10503" width="9.28515625" style="30" bestFit="1" customWidth="1"/>
    <col min="10504" max="10514" width="14.7109375" style="30" customWidth="1"/>
    <col min="10515" max="10753" width="9.140625" style="30"/>
    <col min="10754" max="10754" width="2.5703125" style="30" customWidth="1"/>
    <col min="10755" max="10755" width="60.7109375" style="30" customWidth="1"/>
    <col min="10756" max="10756" width="10.7109375" style="30" customWidth="1"/>
    <col min="10757" max="10758" width="15.7109375" style="30" customWidth="1"/>
    <col min="10759" max="10759" width="9.28515625" style="30" bestFit="1" customWidth="1"/>
    <col min="10760" max="10770" width="14.7109375" style="30" customWidth="1"/>
    <col min="10771" max="11009" width="9.140625" style="30"/>
    <col min="11010" max="11010" width="2.5703125" style="30" customWidth="1"/>
    <col min="11011" max="11011" width="60.7109375" style="30" customWidth="1"/>
    <col min="11012" max="11012" width="10.7109375" style="30" customWidth="1"/>
    <col min="11013" max="11014" width="15.7109375" style="30" customWidth="1"/>
    <col min="11015" max="11015" width="9.28515625" style="30" bestFit="1" customWidth="1"/>
    <col min="11016" max="11026" width="14.7109375" style="30" customWidth="1"/>
    <col min="11027" max="11265" width="9.140625" style="30"/>
    <col min="11266" max="11266" width="2.5703125" style="30" customWidth="1"/>
    <col min="11267" max="11267" width="60.7109375" style="30" customWidth="1"/>
    <col min="11268" max="11268" width="10.7109375" style="30" customWidth="1"/>
    <col min="11269" max="11270" width="15.7109375" style="30" customWidth="1"/>
    <col min="11271" max="11271" width="9.28515625" style="30" bestFit="1" customWidth="1"/>
    <col min="11272" max="11282" width="14.7109375" style="30" customWidth="1"/>
    <col min="11283" max="11521" width="9.140625" style="30"/>
    <col min="11522" max="11522" width="2.5703125" style="30" customWidth="1"/>
    <col min="11523" max="11523" width="60.7109375" style="30" customWidth="1"/>
    <col min="11524" max="11524" width="10.7109375" style="30" customWidth="1"/>
    <col min="11525" max="11526" width="15.7109375" style="30" customWidth="1"/>
    <col min="11527" max="11527" width="9.28515625" style="30" bestFit="1" customWidth="1"/>
    <col min="11528" max="11538" width="14.7109375" style="30" customWidth="1"/>
    <col min="11539" max="11777" width="9.140625" style="30"/>
    <col min="11778" max="11778" width="2.5703125" style="30" customWidth="1"/>
    <col min="11779" max="11779" width="60.7109375" style="30" customWidth="1"/>
    <col min="11780" max="11780" width="10.7109375" style="30" customWidth="1"/>
    <col min="11781" max="11782" width="15.7109375" style="30" customWidth="1"/>
    <col min="11783" max="11783" width="9.28515625" style="30" bestFit="1" customWidth="1"/>
    <col min="11784" max="11794" width="14.7109375" style="30" customWidth="1"/>
    <col min="11795" max="12033" width="9.140625" style="30"/>
    <col min="12034" max="12034" width="2.5703125" style="30" customWidth="1"/>
    <col min="12035" max="12035" width="60.7109375" style="30" customWidth="1"/>
    <col min="12036" max="12036" width="10.7109375" style="30" customWidth="1"/>
    <col min="12037" max="12038" width="15.7109375" style="30" customWidth="1"/>
    <col min="12039" max="12039" width="9.28515625" style="30" bestFit="1" customWidth="1"/>
    <col min="12040" max="12050" width="14.7109375" style="30" customWidth="1"/>
    <col min="12051" max="12289" width="9.140625" style="30"/>
    <col min="12290" max="12290" width="2.5703125" style="30" customWidth="1"/>
    <col min="12291" max="12291" width="60.7109375" style="30" customWidth="1"/>
    <col min="12292" max="12292" width="10.7109375" style="30" customWidth="1"/>
    <col min="12293" max="12294" width="15.7109375" style="30" customWidth="1"/>
    <col min="12295" max="12295" width="9.28515625" style="30" bestFit="1" customWidth="1"/>
    <col min="12296" max="12306" width="14.7109375" style="30" customWidth="1"/>
    <col min="12307" max="12545" width="9.140625" style="30"/>
    <col min="12546" max="12546" width="2.5703125" style="30" customWidth="1"/>
    <col min="12547" max="12547" width="60.7109375" style="30" customWidth="1"/>
    <col min="12548" max="12548" width="10.7109375" style="30" customWidth="1"/>
    <col min="12549" max="12550" width="15.7109375" style="30" customWidth="1"/>
    <col min="12551" max="12551" width="9.28515625" style="30" bestFit="1" customWidth="1"/>
    <col min="12552" max="12562" width="14.7109375" style="30" customWidth="1"/>
    <col min="12563" max="12801" width="9.140625" style="30"/>
    <col min="12802" max="12802" width="2.5703125" style="30" customWidth="1"/>
    <col min="12803" max="12803" width="60.7109375" style="30" customWidth="1"/>
    <col min="12804" max="12804" width="10.7109375" style="30" customWidth="1"/>
    <col min="12805" max="12806" width="15.7109375" style="30" customWidth="1"/>
    <col min="12807" max="12807" width="9.28515625" style="30" bestFit="1" customWidth="1"/>
    <col min="12808" max="12818" width="14.7109375" style="30" customWidth="1"/>
    <col min="12819" max="13057" width="9.140625" style="30"/>
    <col min="13058" max="13058" width="2.5703125" style="30" customWidth="1"/>
    <col min="13059" max="13059" width="60.7109375" style="30" customWidth="1"/>
    <col min="13060" max="13060" width="10.7109375" style="30" customWidth="1"/>
    <col min="13061" max="13062" width="15.7109375" style="30" customWidth="1"/>
    <col min="13063" max="13063" width="9.28515625" style="30" bestFit="1" customWidth="1"/>
    <col min="13064" max="13074" width="14.7109375" style="30" customWidth="1"/>
    <col min="13075" max="13313" width="9.140625" style="30"/>
    <col min="13314" max="13314" width="2.5703125" style="30" customWidth="1"/>
    <col min="13315" max="13315" width="60.7109375" style="30" customWidth="1"/>
    <col min="13316" max="13316" width="10.7109375" style="30" customWidth="1"/>
    <col min="13317" max="13318" width="15.7109375" style="30" customWidth="1"/>
    <col min="13319" max="13319" width="9.28515625" style="30" bestFit="1" customWidth="1"/>
    <col min="13320" max="13330" width="14.7109375" style="30" customWidth="1"/>
    <col min="13331" max="13569" width="9.140625" style="30"/>
    <col min="13570" max="13570" width="2.5703125" style="30" customWidth="1"/>
    <col min="13571" max="13571" width="60.7109375" style="30" customWidth="1"/>
    <col min="13572" max="13572" width="10.7109375" style="30" customWidth="1"/>
    <col min="13573" max="13574" width="15.7109375" style="30" customWidth="1"/>
    <col min="13575" max="13575" width="9.28515625" style="30" bestFit="1" customWidth="1"/>
    <col min="13576" max="13586" width="14.7109375" style="30" customWidth="1"/>
    <col min="13587" max="13825" width="9.140625" style="30"/>
    <col min="13826" max="13826" width="2.5703125" style="30" customWidth="1"/>
    <col min="13827" max="13827" width="60.7109375" style="30" customWidth="1"/>
    <col min="13828" max="13828" width="10.7109375" style="30" customWidth="1"/>
    <col min="13829" max="13830" width="15.7109375" style="30" customWidth="1"/>
    <col min="13831" max="13831" width="9.28515625" style="30" bestFit="1" customWidth="1"/>
    <col min="13832" max="13842" width="14.7109375" style="30" customWidth="1"/>
    <col min="13843" max="14081" width="9.140625" style="30"/>
    <col min="14082" max="14082" width="2.5703125" style="30" customWidth="1"/>
    <col min="14083" max="14083" width="60.7109375" style="30" customWidth="1"/>
    <col min="14084" max="14084" width="10.7109375" style="30" customWidth="1"/>
    <col min="14085" max="14086" width="15.7109375" style="30" customWidth="1"/>
    <col min="14087" max="14087" width="9.28515625" style="30" bestFit="1" customWidth="1"/>
    <col min="14088" max="14098" width="14.7109375" style="30" customWidth="1"/>
    <col min="14099" max="14337" width="9.140625" style="30"/>
    <col min="14338" max="14338" width="2.5703125" style="30" customWidth="1"/>
    <col min="14339" max="14339" width="60.7109375" style="30" customWidth="1"/>
    <col min="14340" max="14340" width="10.7109375" style="30" customWidth="1"/>
    <col min="14341" max="14342" width="15.7109375" style="30" customWidth="1"/>
    <col min="14343" max="14343" width="9.28515625" style="30" bestFit="1" customWidth="1"/>
    <col min="14344" max="14354" width="14.7109375" style="30" customWidth="1"/>
    <col min="14355" max="14593" width="9.140625" style="30"/>
    <col min="14594" max="14594" width="2.5703125" style="30" customWidth="1"/>
    <col min="14595" max="14595" width="60.7109375" style="30" customWidth="1"/>
    <col min="14596" max="14596" width="10.7109375" style="30" customWidth="1"/>
    <col min="14597" max="14598" width="15.7109375" style="30" customWidth="1"/>
    <col min="14599" max="14599" width="9.28515625" style="30" bestFit="1" customWidth="1"/>
    <col min="14600" max="14610" width="14.7109375" style="30" customWidth="1"/>
    <col min="14611" max="14849" width="9.140625" style="30"/>
    <col min="14850" max="14850" width="2.5703125" style="30" customWidth="1"/>
    <col min="14851" max="14851" width="60.7109375" style="30" customWidth="1"/>
    <col min="14852" max="14852" width="10.7109375" style="30" customWidth="1"/>
    <col min="14853" max="14854" width="15.7109375" style="30" customWidth="1"/>
    <col min="14855" max="14855" width="9.28515625" style="30" bestFit="1" customWidth="1"/>
    <col min="14856" max="14866" width="14.7109375" style="30" customWidth="1"/>
    <col min="14867" max="15105" width="9.140625" style="30"/>
    <col min="15106" max="15106" width="2.5703125" style="30" customWidth="1"/>
    <col min="15107" max="15107" width="60.7109375" style="30" customWidth="1"/>
    <col min="15108" max="15108" width="10.7109375" style="30" customWidth="1"/>
    <col min="15109" max="15110" width="15.7109375" style="30" customWidth="1"/>
    <col min="15111" max="15111" width="9.28515625" style="30" bestFit="1" customWidth="1"/>
    <col min="15112" max="15122" width="14.7109375" style="30" customWidth="1"/>
    <col min="15123" max="15361" width="9.140625" style="30"/>
    <col min="15362" max="15362" width="2.5703125" style="30" customWidth="1"/>
    <col min="15363" max="15363" width="60.7109375" style="30" customWidth="1"/>
    <col min="15364" max="15364" width="10.7109375" style="30" customWidth="1"/>
    <col min="15365" max="15366" width="15.7109375" style="30" customWidth="1"/>
    <col min="15367" max="15367" width="9.28515625" style="30" bestFit="1" customWidth="1"/>
    <col min="15368" max="15378" width="14.7109375" style="30" customWidth="1"/>
    <col min="15379" max="15617" width="9.140625" style="30"/>
    <col min="15618" max="15618" width="2.5703125" style="30" customWidth="1"/>
    <col min="15619" max="15619" width="60.7109375" style="30" customWidth="1"/>
    <col min="15620" max="15620" width="10.7109375" style="30" customWidth="1"/>
    <col min="15621" max="15622" width="15.7109375" style="30" customWidth="1"/>
    <col min="15623" max="15623" width="9.28515625" style="30" bestFit="1" customWidth="1"/>
    <col min="15624" max="15634" width="14.7109375" style="30" customWidth="1"/>
    <col min="15635" max="15873" width="9.140625" style="30"/>
    <col min="15874" max="15874" width="2.5703125" style="30" customWidth="1"/>
    <col min="15875" max="15875" width="60.7109375" style="30" customWidth="1"/>
    <col min="15876" max="15876" width="10.7109375" style="30" customWidth="1"/>
    <col min="15877" max="15878" width="15.7109375" style="30" customWidth="1"/>
    <col min="15879" max="15879" width="9.28515625" style="30" bestFit="1" customWidth="1"/>
    <col min="15880" max="15890" width="14.7109375" style="30" customWidth="1"/>
    <col min="15891" max="16129" width="9.140625" style="30"/>
    <col min="16130" max="16130" width="2.5703125" style="30" customWidth="1"/>
    <col min="16131" max="16131" width="60.7109375" style="30" customWidth="1"/>
    <col min="16132" max="16132" width="10.7109375" style="30" customWidth="1"/>
    <col min="16133" max="16134" width="15.7109375" style="30" customWidth="1"/>
    <col min="16135" max="16135" width="9.28515625" style="30" bestFit="1" customWidth="1"/>
    <col min="16136" max="16146" width="14.7109375" style="30" customWidth="1"/>
    <col min="16147" max="16384" width="9.140625" style="30"/>
  </cols>
  <sheetData>
    <row r="1" spans="2:34" s="1" customFormat="1" ht="12" hidden="1" customHeight="1" x14ac:dyDescent="0.2">
      <c r="C1" s="2"/>
    </row>
    <row r="2" spans="2:34" s="1" customFormat="1" ht="12" hidden="1" customHeight="1" x14ac:dyDescent="0.2">
      <c r="C2" s="2"/>
    </row>
    <row r="3" spans="2:34" s="1" customFormat="1" ht="12" hidden="1" customHeight="1" x14ac:dyDescent="0.2">
      <c r="C3" s="2"/>
    </row>
    <row r="4" spans="2:34" s="1" customFormat="1" ht="12" hidden="1" customHeight="1" x14ac:dyDescent="0.2">
      <c r="C4" s="2"/>
    </row>
    <row r="5" spans="2:34" s="1" customFormat="1" ht="12" customHeight="1" x14ac:dyDescent="0.2">
      <c r="C5" s="2"/>
    </row>
    <row r="6" spans="2:34" s="105" customFormat="1" ht="12" customHeight="1" x14ac:dyDescent="0.2">
      <c r="B6" s="105" t="s">
        <v>58</v>
      </c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6"/>
      <c r="Q6" s="107"/>
      <c r="R6" s="107"/>
      <c r="S6" s="107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F6" s="106"/>
      <c r="AG6" s="106"/>
      <c r="AH6" s="106"/>
    </row>
    <row r="7" spans="2:34" ht="12" customHeight="1" x14ac:dyDescent="0.2">
      <c r="B7" s="195" t="s">
        <v>59</v>
      </c>
      <c r="C7" s="196"/>
      <c r="D7" s="39"/>
      <c r="E7" s="46"/>
      <c r="F7" s="46"/>
      <c r="G7" s="46"/>
      <c r="H7" s="184" t="s">
        <v>271</v>
      </c>
      <c r="I7" s="185"/>
      <c r="J7" s="185"/>
      <c r="K7" s="46"/>
      <c r="L7" s="46"/>
      <c r="M7" s="46"/>
      <c r="N7" s="159"/>
      <c r="O7" s="47"/>
      <c r="Q7" s="186" t="s">
        <v>271</v>
      </c>
      <c r="R7" s="185"/>
      <c r="S7" s="187"/>
    </row>
    <row r="8" spans="2:34" ht="12" customHeight="1" x14ac:dyDescent="0.2">
      <c r="B8" s="197"/>
      <c r="C8" s="198"/>
      <c r="D8" s="189" t="s">
        <v>48</v>
      </c>
      <c r="E8" s="189" t="s">
        <v>123</v>
      </c>
      <c r="F8" s="189" t="s">
        <v>49</v>
      </c>
      <c r="G8" s="189" t="s">
        <v>50</v>
      </c>
      <c r="H8" s="189" t="s">
        <v>46</v>
      </c>
      <c r="I8" s="189" t="s">
        <v>124</v>
      </c>
      <c r="J8" s="189" t="s">
        <v>25</v>
      </c>
      <c r="K8" s="189" t="s">
        <v>47</v>
      </c>
      <c r="L8" s="189" t="s">
        <v>45</v>
      </c>
      <c r="M8" s="189" t="s">
        <v>125</v>
      </c>
      <c r="N8" s="189" t="s">
        <v>24</v>
      </c>
      <c r="O8" s="189" t="s">
        <v>57</v>
      </c>
      <c r="Q8" s="189" t="s">
        <v>50</v>
      </c>
      <c r="R8" s="189" t="s">
        <v>47</v>
      </c>
      <c r="S8" s="189" t="s">
        <v>57</v>
      </c>
    </row>
    <row r="9" spans="2:34" ht="12" customHeight="1" x14ac:dyDescent="0.2">
      <c r="B9" s="199"/>
      <c r="C9" s="20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Q9" s="190"/>
      <c r="R9" s="190"/>
      <c r="S9" s="190"/>
    </row>
    <row r="10" spans="2:34" ht="12" customHeight="1" x14ac:dyDescent="0.2">
      <c r="B10" s="188" t="s">
        <v>60</v>
      </c>
      <c r="C10" s="188"/>
      <c r="D10" s="41">
        <f t="shared" ref="D10:F10" si="0">SUM(D11:D18,D21,D24,D27:D28)</f>
        <v>460348</v>
      </c>
      <c r="E10" s="41">
        <f t="shared" si="0"/>
        <v>463608</v>
      </c>
      <c r="F10" s="41">
        <f t="shared" si="0"/>
        <v>456055</v>
      </c>
      <c r="G10" s="41">
        <f>SUM(G11:G18,G21,G24,G27:G28)</f>
        <v>459944</v>
      </c>
      <c r="H10" s="41">
        <f t="shared" ref="H10:O10" si="1">SUM(H11:H18,H21,H24,H27:H28)</f>
        <v>467958</v>
      </c>
      <c r="I10" s="41">
        <f t="shared" si="1"/>
        <v>478130</v>
      </c>
      <c r="J10" s="41">
        <f t="shared" si="1"/>
        <v>487324</v>
      </c>
      <c r="K10" s="41">
        <f t="shared" si="1"/>
        <v>472363</v>
      </c>
      <c r="L10" s="41">
        <f>SUM(L11:L18,L21,L24,L27:L28)</f>
        <v>472456</v>
      </c>
      <c r="M10" s="41">
        <f>SUM(M11:M18,M21,M24,M27:M28)</f>
        <v>473607</v>
      </c>
      <c r="N10" s="41">
        <f t="shared" si="1"/>
        <v>478522</v>
      </c>
      <c r="O10" s="41">
        <f t="shared" si="1"/>
        <v>496253</v>
      </c>
      <c r="Q10" s="41">
        <f>G10</f>
        <v>459944</v>
      </c>
      <c r="R10" s="41">
        <f>K10</f>
        <v>472363</v>
      </c>
      <c r="S10" s="41">
        <f>O10</f>
        <v>496253</v>
      </c>
    </row>
    <row r="11" spans="2:34" ht="12" customHeight="1" x14ac:dyDescent="0.2">
      <c r="B11" s="32"/>
      <c r="C11" s="33" t="s">
        <v>61</v>
      </c>
      <c r="D11" s="34">
        <v>94507</v>
      </c>
      <c r="E11" s="34">
        <v>97205</v>
      </c>
      <c r="F11" s="34">
        <v>96250</v>
      </c>
      <c r="G11" s="34">
        <v>91575</v>
      </c>
      <c r="H11" s="34">
        <v>95920</v>
      </c>
      <c r="I11" s="34">
        <v>95748</v>
      </c>
      <c r="J11" s="34">
        <v>97380</v>
      </c>
      <c r="K11" s="34">
        <v>95406</v>
      </c>
      <c r="L11" s="34">
        <v>100634</v>
      </c>
      <c r="M11" s="34">
        <v>95015</v>
      </c>
      <c r="N11" s="34">
        <v>95688</v>
      </c>
      <c r="O11" s="34">
        <v>102685</v>
      </c>
      <c r="Q11" s="34">
        <f t="shared" ref="Q11:Q74" si="2">G11</f>
        <v>91575</v>
      </c>
      <c r="R11" s="34">
        <f t="shared" ref="R11:R74" si="3">K11</f>
        <v>95406</v>
      </c>
      <c r="S11" s="34">
        <f t="shared" ref="S11:S74" si="4">O11</f>
        <v>102685</v>
      </c>
    </row>
    <row r="12" spans="2:34" ht="12" customHeight="1" x14ac:dyDescent="0.2">
      <c r="B12" s="32"/>
      <c r="C12" s="33" t="s">
        <v>62</v>
      </c>
      <c r="D12" s="34">
        <v>119872</v>
      </c>
      <c r="E12" s="34">
        <v>120655</v>
      </c>
      <c r="F12" s="34">
        <v>120146</v>
      </c>
      <c r="G12" s="34">
        <v>123959</v>
      </c>
      <c r="H12" s="34">
        <v>120400</v>
      </c>
      <c r="I12" s="34">
        <v>120009</v>
      </c>
      <c r="J12" s="34">
        <v>120704</v>
      </c>
      <c r="K12" s="34">
        <v>123785</v>
      </c>
      <c r="L12" s="34">
        <v>121431</v>
      </c>
      <c r="M12" s="34">
        <v>124651</v>
      </c>
      <c r="N12" s="34">
        <v>124984</v>
      </c>
      <c r="O12" s="34">
        <v>125693</v>
      </c>
      <c r="Q12" s="34">
        <f t="shared" si="2"/>
        <v>123959</v>
      </c>
      <c r="R12" s="34">
        <f t="shared" si="3"/>
        <v>123785</v>
      </c>
      <c r="S12" s="34">
        <f t="shared" si="4"/>
        <v>125693</v>
      </c>
    </row>
    <row r="13" spans="2:34" ht="12" customHeight="1" x14ac:dyDescent="0.2">
      <c r="B13" s="32"/>
      <c r="C13" s="33" t="s">
        <v>63</v>
      </c>
      <c r="D13" s="34">
        <v>193046</v>
      </c>
      <c r="E13" s="34">
        <v>192355</v>
      </c>
      <c r="F13" s="34">
        <v>190227</v>
      </c>
      <c r="G13" s="34">
        <v>182955</v>
      </c>
      <c r="H13" s="34">
        <v>182308</v>
      </c>
      <c r="I13" s="34">
        <v>182089</v>
      </c>
      <c r="J13" s="34">
        <v>183873</v>
      </c>
      <c r="K13" s="34">
        <v>170914</v>
      </c>
      <c r="L13" s="34">
        <v>169468</v>
      </c>
      <c r="M13" s="34">
        <v>173218</v>
      </c>
      <c r="N13" s="34">
        <v>179438</v>
      </c>
      <c r="O13" s="34">
        <v>187630</v>
      </c>
      <c r="Q13" s="34">
        <f t="shared" si="2"/>
        <v>182955</v>
      </c>
      <c r="R13" s="34">
        <f t="shared" si="3"/>
        <v>170914</v>
      </c>
      <c r="S13" s="34">
        <f t="shared" si="4"/>
        <v>187630</v>
      </c>
    </row>
    <row r="14" spans="2:34" ht="12" customHeight="1" x14ac:dyDescent="0.2">
      <c r="B14" s="32"/>
      <c r="C14" s="33" t="s">
        <v>64</v>
      </c>
      <c r="D14" s="34"/>
      <c r="E14" s="34"/>
      <c r="F14" s="34"/>
      <c r="G14" s="34">
        <v>12385</v>
      </c>
      <c r="H14" s="34">
        <v>27180</v>
      </c>
      <c r="I14" s="34">
        <v>35851</v>
      </c>
      <c r="J14" s="34">
        <v>37259</v>
      </c>
      <c r="K14" s="34">
        <v>34220</v>
      </c>
      <c r="L14" s="34">
        <v>33802</v>
      </c>
      <c r="M14" s="34">
        <v>36881</v>
      </c>
      <c r="N14" s="34">
        <v>35522</v>
      </c>
      <c r="O14" s="34">
        <v>38750</v>
      </c>
      <c r="Q14" s="34">
        <f t="shared" si="2"/>
        <v>12385</v>
      </c>
      <c r="R14" s="34">
        <f t="shared" si="3"/>
        <v>34220</v>
      </c>
      <c r="S14" s="34">
        <f t="shared" si="4"/>
        <v>38750</v>
      </c>
    </row>
    <row r="15" spans="2:34" ht="12" customHeight="1" x14ac:dyDescent="0.2">
      <c r="B15" s="32"/>
      <c r="C15" s="33" t="s">
        <v>65</v>
      </c>
      <c r="D15" s="34"/>
      <c r="E15" s="34"/>
      <c r="F15" s="34"/>
      <c r="G15" s="34">
        <v>4876</v>
      </c>
      <c r="H15" s="34"/>
      <c r="I15" s="34"/>
      <c r="K15" s="34">
        <v>3250</v>
      </c>
      <c r="L15" s="34">
        <v>2845</v>
      </c>
      <c r="M15" s="34">
        <v>2438</v>
      </c>
      <c r="N15" s="34">
        <v>2032</v>
      </c>
      <c r="O15" s="34">
        <v>1626</v>
      </c>
      <c r="Q15" s="34">
        <f t="shared" si="2"/>
        <v>4876</v>
      </c>
      <c r="R15" s="34">
        <f t="shared" si="3"/>
        <v>3250</v>
      </c>
      <c r="S15" s="34">
        <f t="shared" si="4"/>
        <v>1626</v>
      </c>
    </row>
    <row r="16" spans="2:34" ht="12" customHeight="1" x14ac:dyDescent="0.2">
      <c r="B16" s="32"/>
      <c r="C16" s="33" t="s">
        <v>66</v>
      </c>
      <c r="D16" s="34">
        <v>1361</v>
      </c>
      <c r="E16" s="34">
        <v>1367</v>
      </c>
      <c r="F16" s="34">
        <v>1362</v>
      </c>
      <c r="G16" s="34">
        <v>1405</v>
      </c>
      <c r="H16" s="34">
        <v>1403</v>
      </c>
      <c r="I16" s="34">
        <v>1404</v>
      </c>
      <c r="J16" s="34">
        <v>1410</v>
      </c>
      <c r="K16" s="34">
        <v>1502</v>
      </c>
      <c r="L16" s="34">
        <v>1499</v>
      </c>
      <c r="M16" s="34">
        <v>1499</v>
      </c>
      <c r="N16" s="34">
        <v>1499</v>
      </c>
      <c r="O16" s="34">
        <v>1441</v>
      </c>
      <c r="Q16" s="34">
        <f t="shared" si="2"/>
        <v>1405</v>
      </c>
      <c r="R16" s="34">
        <f t="shared" si="3"/>
        <v>1502</v>
      </c>
      <c r="S16" s="34">
        <f t="shared" si="4"/>
        <v>1441</v>
      </c>
    </row>
    <row r="17" spans="2:25" ht="12" customHeight="1" x14ac:dyDescent="0.2">
      <c r="B17" s="32"/>
      <c r="C17" s="33" t="s">
        <v>67</v>
      </c>
      <c r="D17" s="34">
        <v>1717</v>
      </c>
      <c r="E17" s="34">
        <v>1910</v>
      </c>
      <c r="F17" s="34">
        <v>2249</v>
      </c>
      <c r="G17" s="34">
        <v>2782</v>
      </c>
      <c r="H17" s="34">
        <v>1800</v>
      </c>
      <c r="I17" s="34">
        <v>2219</v>
      </c>
      <c r="J17" s="34">
        <v>2947</v>
      </c>
      <c r="K17" s="34">
        <v>2540</v>
      </c>
      <c r="L17" s="34">
        <v>2522</v>
      </c>
      <c r="M17" s="34">
        <v>1487</v>
      </c>
      <c r="N17" s="34">
        <v>1755</v>
      </c>
      <c r="O17" s="34">
        <v>2025</v>
      </c>
      <c r="Q17" s="34">
        <f t="shared" si="2"/>
        <v>2782</v>
      </c>
      <c r="R17" s="34">
        <f t="shared" si="3"/>
        <v>2540</v>
      </c>
      <c r="S17" s="34">
        <f t="shared" si="4"/>
        <v>2025</v>
      </c>
    </row>
    <row r="18" spans="2:25" s="40" customFormat="1" ht="12" customHeight="1" x14ac:dyDescent="0.2">
      <c r="B18" s="42"/>
      <c r="C18" s="43" t="s">
        <v>68</v>
      </c>
      <c r="D18" s="44">
        <f t="shared" ref="D18:F18" si="5">D19+D20</f>
        <v>142</v>
      </c>
      <c r="E18" s="44">
        <f t="shared" si="5"/>
        <v>16</v>
      </c>
      <c r="F18" s="44">
        <f t="shared" si="5"/>
        <v>36</v>
      </c>
      <c r="G18" s="44">
        <f>G19+G20</f>
        <v>82</v>
      </c>
      <c r="H18" s="44">
        <f t="shared" ref="H18:O18" si="6">H19+H20</f>
        <v>179</v>
      </c>
      <c r="I18" s="44">
        <f t="shared" si="6"/>
        <v>272</v>
      </c>
      <c r="J18" s="44">
        <f t="shared" si="6"/>
        <v>9</v>
      </c>
      <c r="K18" s="44">
        <f t="shared" si="6"/>
        <v>64</v>
      </c>
      <c r="L18" s="44">
        <f t="shared" si="6"/>
        <v>0</v>
      </c>
      <c r="M18" s="44">
        <f t="shared" si="6"/>
        <v>0</v>
      </c>
      <c r="N18" s="44">
        <f t="shared" si="6"/>
        <v>0</v>
      </c>
      <c r="O18" s="44">
        <f t="shared" si="6"/>
        <v>0</v>
      </c>
      <c r="Q18" s="44">
        <f t="shared" si="2"/>
        <v>82</v>
      </c>
      <c r="R18" s="44">
        <f t="shared" si="3"/>
        <v>64</v>
      </c>
      <c r="S18" s="44">
        <f t="shared" si="4"/>
        <v>0</v>
      </c>
      <c r="T18" s="30"/>
      <c r="U18" s="30"/>
      <c r="V18" s="30"/>
      <c r="W18" s="30"/>
      <c r="X18" s="30"/>
      <c r="Y18" s="30"/>
    </row>
    <row r="19" spans="2:25" ht="12" customHeight="1" x14ac:dyDescent="0.2">
      <c r="B19" s="35"/>
      <c r="C19" s="36" t="s">
        <v>69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Q19" s="37">
        <f t="shared" si="2"/>
        <v>0</v>
      </c>
      <c r="R19" s="37">
        <f t="shared" si="3"/>
        <v>0</v>
      </c>
      <c r="S19" s="37">
        <f t="shared" si="4"/>
        <v>0</v>
      </c>
    </row>
    <row r="20" spans="2:25" ht="12" customHeight="1" x14ac:dyDescent="0.2">
      <c r="B20" s="35"/>
      <c r="C20" s="36" t="s">
        <v>70</v>
      </c>
      <c r="D20" s="37">
        <v>142</v>
      </c>
      <c r="E20" s="37">
        <v>16</v>
      </c>
      <c r="F20" s="37">
        <v>36</v>
      </c>
      <c r="G20" s="37">
        <v>82</v>
      </c>
      <c r="H20" s="37">
        <v>179</v>
      </c>
      <c r="I20" s="37">
        <v>272</v>
      </c>
      <c r="J20" s="37">
        <v>9</v>
      </c>
      <c r="K20" s="37">
        <v>64</v>
      </c>
      <c r="L20" s="37">
        <v>0</v>
      </c>
      <c r="M20" s="37">
        <v>0</v>
      </c>
      <c r="N20" s="37">
        <v>0</v>
      </c>
      <c r="O20" s="37">
        <v>0</v>
      </c>
      <c r="Q20" s="37">
        <f t="shared" si="2"/>
        <v>82</v>
      </c>
      <c r="R20" s="37">
        <f t="shared" si="3"/>
        <v>64</v>
      </c>
      <c r="S20" s="37">
        <f t="shared" si="4"/>
        <v>0</v>
      </c>
      <c r="W20" s="40"/>
      <c r="X20" s="40"/>
      <c r="Y20" s="40"/>
    </row>
    <row r="21" spans="2:25" s="40" customFormat="1" ht="12" customHeight="1" x14ac:dyDescent="0.2">
      <c r="B21" s="42"/>
      <c r="C21" s="43" t="s">
        <v>71</v>
      </c>
      <c r="D21" s="44">
        <f t="shared" ref="D21:F21" si="7">SUM(D22:D23)</f>
        <v>0</v>
      </c>
      <c r="E21" s="44">
        <f t="shared" si="7"/>
        <v>0</v>
      </c>
      <c r="F21" s="44">
        <f t="shared" si="7"/>
        <v>0</v>
      </c>
      <c r="G21" s="44">
        <f>SUM(G22:G23)</f>
        <v>0</v>
      </c>
      <c r="H21" s="44">
        <f t="shared" ref="H21:O21" si="8">SUM(H22:H23)</f>
        <v>0</v>
      </c>
      <c r="I21" s="44">
        <f t="shared" si="8"/>
        <v>0</v>
      </c>
      <c r="J21" s="44">
        <f t="shared" si="8"/>
        <v>0</v>
      </c>
      <c r="K21" s="44">
        <f t="shared" si="8"/>
        <v>0</v>
      </c>
      <c r="L21" s="44">
        <f t="shared" si="8"/>
        <v>0</v>
      </c>
      <c r="M21" s="44">
        <f t="shared" si="8"/>
        <v>0</v>
      </c>
      <c r="N21" s="44">
        <f t="shared" si="8"/>
        <v>0</v>
      </c>
      <c r="O21" s="44">
        <f t="shared" si="8"/>
        <v>0</v>
      </c>
      <c r="Q21" s="44">
        <f t="shared" si="2"/>
        <v>0</v>
      </c>
      <c r="R21" s="44">
        <f t="shared" si="3"/>
        <v>0</v>
      </c>
      <c r="S21" s="44">
        <f t="shared" si="4"/>
        <v>0</v>
      </c>
      <c r="T21" s="30"/>
      <c r="U21" s="30"/>
      <c r="V21" s="30"/>
      <c r="W21" s="30"/>
      <c r="X21" s="30"/>
      <c r="Y21" s="30"/>
    </row>
    <row r="22" spans="2:25" ht="12" customHeight="1" x14ac:dyDescent="0.2">
      <c r="B22" s="35"/>
      <c r="C22" s="36" t="s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Q22" s="37">
        <f t="shared" si="2"/>
        <v>0</v>
      </c>
      <c r="R22" s="37">
        <f t="shared" si="3"/>
        <v>0</v>
      </c>
      <c r="S22" s="37">
        <f t="shared" si="4"/>
        <v>0</v>
      </c>
    </row>
    <row r="23" spans="2:25" ht="12" customHeight="1" x14ac:dyDescent="0.2">
      <c r="B23" s="35"/>
      <c r="C23" s="36" t="s">
        <v>2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Q23" s="37">
        <f t="shared" si="2"/>
        <v>0</v>
      </c>
      <c r="R23" s="37">
        <f t="shared" si="3"/>
        <v>0</v>
      </c>
      <c r="S23" s="37">
        <f t="shared" si="4"/>
        <v>0</v>
      </c>
      <c r="W23" s="40"/>
      <c r="X23" s="40"/>
      <c r="Y23" s="40"/>
    </row>
    <row r="24" spans="2:25" s="40" customFormat="1" ht="12" customHeight="1" x14ac:dyDescent="0.2">
      <c r="B24" s="42"/>
      <c r="C24" s="43" t="s">
        <v>72</v>
      </c>
      <c r="D24" s="44">
        <f t="shared" ref="D24:F24" si="9">SUM(D25:D26)</f>
        <v>7763</v>
      </c>
      <c r="E24" s="44">
        <f t="shared" si="9"/>
        <v>7975</v>
      </c>
      <c r="F24" s="44">
        <f t="shared" si="9"/>
        <v>8601</v>
      </c>
      <c r="G24" s="44">
        <f>SUM(G25:G26)</f>
        <v>6433</v>
      </c>
      <c r="H24" s="44">
        <f t="shared" ref="H24:O24" si="10">SUM(H25:H26)</f>
        <v>6257</v>
      </c>
      <c r="I24" s="44">
        <f t="shared" si="10"/>
        <v>6259</v>
      </c>
      <c r="J24" s="44">
        <f t="shared" si="10"/>
        <v>8816</v>
      </c>
      <c r="K24" s="44">
        <f t="shared" si="10"/>
        <v>7327</v>
      </c>
      <c r="L24" s="44">
        <f t="shared" si="10"/>
        <v>6617</v>
      </c>
      <c r="M24" s="44">
        <f t="shared" si="10"/>
        <v>6511</v>
      </c>
      <c r="N24" s="44">
        <f t="shared" si="10"/>
        <v>6408</v>
      </c>
      <c r="O24" s="44">
        <f t="shared" si="10"/>
        <v>5743</v>
      </c>
      <c r="Q24" s="44">
        <f t="shared" si="2"/>
        <v>6433</v>
      </c>
      <c r="R24" s="44">
        <f t="shared" si="3"/>
        <v>7327</v>
      </c>
      <c r="S24" s="44">
        <f t="shared" si="4"/>
        <v>5743</v>
      </c>
      <c r="T24" s="30"/>
      <c r="U24" s="30"/>
      <c r="V24" s="30"/>
      <c r="W24" s="30"/>
      <c r="X24" s="30"/>
      <c r="Y24" s="30"/>
    </row>
    <row r="25" spans="2:25" ht="12" customHeight="1" x14ac:dyDescent="0.2">
      <c r="B25" s="35"/>
      <c r="C25" s="36" t="s">
        <v>55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Q25" s="37">
        <f t="shared" si="2"/>
        <v>0</v>
      </c>
      <c r="R25" s="37">
        <f t="shared" si="3"/>
        <v>0</v>
      </c>
      <c r="S25" s="37">
        <f t="shared" si="4"/>
        <v>0</v>
      </c>
    </row>
    <row r="26" spans="2:25" ht="12" customHeight="1" x14ac:dyDescent="0.2">
      <c r="B26" s="35"/>
      <c r="C26" s="36" t="s">
        <v>56</v>
      </c>
      <c r="D26" s="37">
        <v>7763</v>
      </c>
      <c r="E26" s="37">
        <v>7975</v>
      </c>
      <c r="F26" s="37">
        <v>8601</v>
      </c>
      <c r="G26" s="37">
        <v>6433</v>
      </c>
      <c r="H26" s="37">
        <v>6257</v>
      </c>
      <c r="I26" s="37">
        <v>6259</v>
      </c>
      <c r="J26" s="37">
        <v>8816</v>
      </c>
      <c r="K26" s="37">
        <v>7327</v>
      </c>
      <c r="L26" s="37">
        <v>6617</v>
      </c>
      <c r="M26" s="37">
        <v>6511</v>
      </c>
      <c r="N26" s="37">
        <v>6408</v>
      </c>
      <c r="O26" s="37">
        <v>5743</v>
      </c>
      <c r="Q26" s="37">
        <f t="shared" si="2"/>
        <v>6433</v>
      </c>
      <c r="R26" s="37">
        <f t="shared" si="3"/>
        <v>7327</v>
      </c>
      <c r="S26" s="37">
        <f t="shared" si="4"/>
        <v>5743</v>
      </c>
      <c r="W26" s="40"/>
      <c r="X26" s="40"/>
      <c r="Y26" s="40"/>
    </row>
    <row r="27" spans="2:25" ht="12" customHeight="1" x14ac:dyDescent="0.2">
      <c r="B27" s="32"/>
      <c r="C27" s="33" t="s">
        <v>73</v>
      </c>
      <c r="D27" s="34">
        <v>50</v>
      </c>
      <c r="E27" s="34">
        <v>38</v>
      </c>
      <c r="F27" s="34">
        <v>45</v>
      </c>
      <c r="G27" s="34">
        <v>49</v>
      </c>
      <c r="H27" s="34">
        <v>43</v>
      </c>
      <c r="I27" s="34">
        <v>40</v>
      </c>
      <c r="J27" s="34">
        <v>41</v>
      </c>
      <c r="K27" s="34">
        <v>28</v>
      </c>
      <c r="L27" s="34">
        <v>34</v>
      </c>
      <c r="M27" s="34">
        <v>32</v>
      </c>
      <c r="N27" s="34">
        <v>79</v>
      </c>
      <c r="O27" s="34">
        <v>78</v>
      </c>
      <c r="Q27" s="34">
        <f t="shared" si="2"/>
        <v>49</v>
      </c>
      <c r="R27" s="34">
        <f t="shared" si="3"/>
        <v>28</v>
      </c>
      <c r="S27" s="34">
        <f t="shared" si="4"/>
        <v>78</v>
      </c>
    </row>
    <row r="28" spans="2:25" ht="12" customHeight="1" x14ac:dyDescent="0.2">
      <c r="B28" s="32"/>
      <c r="C28" s="33" t="s">
        <v>74</v>
      </c>
      <c r="D28" s="34">
        <v>41890</v>
      </c>
      <c r="E28" s="34">
        <v>42087</v>
      </c>
      <c r="F28" s="34">
        <v>37139</v>
      </c>
      <c r="G28" s="34">
        <v>33443</v>
      </c>
      <c r="H28" s="34">
        <v>32468</v>
      </c>
      <c r="I28" s="34">
        <v>34239</v>
      </c>
      <c r="J28" s="34">
        <v>34885</v>
      </c>
      <c r="K28" s="34">
        <v>33327</v>
      </c>
      <c r="L28" s="34">
        <v>33604</v>
      </c>
      <c r="M28" s="34">
        <v>31875</v>
      </c>
      <c r="N28" s="34">
        <v>31117</v>
      </c>
      <c r="O28" s="34">
        <v>30582</v>
      </c>
      <c r="Q28" s="34">
        <f t="shared" si="2"/>
        <v>33443</v>
      </c>
      <c r="R28" s="34">
        <f t="shared" si="3"/>
        <v>33327</v>
      </c>
      <c r="S28" s="34">
        <f t="shared" si="4"/>
        <v>30582</v>
      </c>
    </row>
    <row r="29" spans="2:25" ht="12" customHeight="1" x14ac:dyDescent="0.2">
      <c r="B29" s="188" t="s">
        <v>75</v>
      </c>
      <c r="C29" s="188"/>
      <c r="D29" s="41">
        <f t="shared" ref="D29:I29" si="11">SUM(D30:D32,D35:D37,D40,D43,D46:D49)</f>
        <v>368176</v>
      </c>
      <c r="E29" s="41">
        <f t="shared" si="11"/>
        <v>378676</v>
      </c>
      <c r="F29" s="41">
        <f t="shared" si="11"/>
        <v>381675</v>
      </c>
      <c r="G29" s="41">
        <f t="shared" si="11"/>
        <v>379246</v>
      </c>
      <c r="H29" s="41">
        <f t="shared" si="11"/>
        <v>404029</v>
      </c>
      <c r="I29" s="41">
        <f t="shared" si="11"/>
        <v>382078</v>
      </c>
      <c r="J29" s="41">
        <f>SUM(J30:J32,J35:J37,J40,J43,J46:J49)</f>
        <v>383404</v>
      </c>
      <c r="K29" s="41">
        <f>SUM(K30:K32,K35:K37,K40,K43,K46:K49)</f>
        <v>415473</v>
      </c>
      <c r="L29" s="41">
        <f t="shared" ref="L29:O29" si="12">SUM(L30:L32,L35:L37,L40,L43,L46:L49)</f>
        <v>431518</v>
      </c>
      <c r="M29" s="41">
        <f t="shared" si="12"/>
        <v>440259</v>
      </c>
      <c r="N29" s="41">
        <f t="shared" si="12"/>
        <v>438779</v>
      </c>
      <c r="O29" s="41">
        <f t="shared" si="12"/>
        <v>377816</v>
      </c>
      <c r="Q29" s="41">
        <f t="shared" si="2"/>
        <v>379246</v>
      </c>
      <c r="R29" s="41">
        <f t="shared" si="3"/>
        <v>415473</v>
      </c>
      <c r="S29" s="41">
        <f t="shared" si="4"/>
        <v>377816</v>
      </c>
    </row>
    <row r="30" spans="2:25" ht="12" customHeight="1" x14ac:dyDescent="0.2">
      <c r="B30" s="32"/>
      <c r="C30" s="33" t="s">
        <v>76</v>
      </c>
      <c r="D30" s="34">
        <v>150735</v>
      </c>
      <c r="E30" s="34">
        <v>169849</v>
      </c>
      <c r="F30" s="34">
        <v>184546</v>
      </c>
      <c r="G30" s="34">
        <v>165625</v>
      </c>
      <c r="H30" s="34">
        <v>174776</v>
      </c>
      <c r="I30" s="34">
        <v>176258</v>
      </c>
      <c r="J30" s="34">
        <v>173235</v>
      </c>
      <c r="K30" s="34">
        <v>151698</v>
      </c>
      <c r="L30" s="34">
        <v>158017</v>
      </c>
      <c r="M30" s="34">
        <v>169153</v>
      </c>
      <c r="N30" s="34">
        <v>173602</v>
      </c>
      <c r="O30" s="34">
        <v>153217</v>
      </c>
      <c r="Q30" s="34">
        <f t="shared" si="2"/>
        <v>165625</v>
      </c>
      <c r="R30" s="34">
        <f t="shared" si="3"/>
        <v>151698</v>
      </c>
      <c r="S30" s="34">
        <f t="shared" si="4"/>
        <v>153217</v>
      </c>
    </row>
    <row r="31" spans="2:25" ht="12" customHeight="1" x14ac:dyDescent="0.2">
      <c r="B31" s="32"/>
      <c r="C31" s="33" t="s">
        <v>65</v>
      </c>
      <c r="D31" s="34"/>
      <c r="E31" s="34"/>
      <c r="F31" s="34"/>
      <c r="G31" s="34">
        <v>1626</v>
      </c>
      <c r="H31" s="34">
        <v>6096</v>
      </c>
      <c r="I31" s="34">
        <v>5689</v>
      </c>
      <c r="J31" s="34">
        <v>5283</v>
      </c>
      <c r="K31" s="34">
        <v>11946</v>
      </c>
      <c r="L31" s="34">
        <v>11945</v>
      </c>
      <c r="M31" s="34">
        <v>11945</v>
      </c>
      <c r="N31" s="34">
        <v>4686</v>
      </c>
      <c r="O31" s="34">
        <v>1625</v>
      </c>
      <c r="Q31" s="34">
        <f t="shared" si="2"/>
        <v>1626</v>
      </c>
      <c r="R31" s="34">
        <f t="shared" si="3"/>
        <v>11946</v>
      </c>
      <c r="S31" s="34">
        <f t="shared" si="4"/>
        <v>1625</v>
      </c>
    </row>
    <row r="32" spans="2:25" s="40" customFormat="1" ht="12" customHeight="1" x14ac:dyDescent="0.2">
      <c r="B32" s="42"/>
      <c r="C32" s="43" t="s">
        <v>77</v>
      </c>
      <c r="D32" s="44">
        <f t="shared" ref="D32:F32" si="13">SUM(D33:D34)</f>
        <v>141778</v>
      </c>
      <c r="E32" s="44">
        <f t="shared" si="13"/>
        <v>154086</v>
      </c>
      <c r="F32" s="44">
        <f t="shared" si="13"/>
        <v>146643</v>
      </c>
      <c r="G32" s="44">
        <f>SUM(G33:G34)</f>
        <v>162428</v>
      </c>
      <c r="H32" s="44">
        <f t="shared" ref="H32:O32" si="14">SUM(H33:H34)</f>
        <v>161037</v>
      </c>
      <c r="I32" s="44">
        <f t="shared" si="14"/>
        <v>152107</v>
      </c>
      <c r="J32" s="44">
        <f>SUM(J33:J34)</f>
        <v>156194</v>
      </c>
      <c r="K32" s="44">
        <f t="shared" si="14"/>
        <v>160579</v>
      </c>
      <c r="L32" s="44">
        <f t="shared" si="14"/>
        <v>163867</v>
      </c>
      <c r="M32" s="44">
        <f t="shared" si="14"/>
        <v>174166</v>
      </c>
      <c r="N32" s="44">
        <f t="shared" si="14"/>
        <v>175539</v>
      </c>
      <c r="O32" s="44">
        <f t="shared" si="14"/>
        <v>148186</v>
      </c>
      <c r="Q32" s="44">
        <f t="shared" si="2"/>
        <v>162428</v>
      </c>
      <c r="R32" s="44">
        <f t="shared" si="3"/>
        <v>160579</v>
      </c>
      <c r="S32" s="44">
        <f t="shared" si="4"/>
        <v>148186</v>
      </c>
      <c r="T32" s="30"/>
      <c r="U32" s="30"/>
      <c r="V32" s="30"/>
      <c r="W32" s="30"/>
      <c r="X32" s="30"/>
      <c r="Y32" s="30"/>
    </row>
    <row r="33" spans="2:25" ht="12" customHeight="1" x14ac:dyDescent="0.2">
      <c r="B33" s="35"/>
      <c r="C33" s="36" t="s">
        <v>55</v>
      </c>
      <c r="D33" s="37">
        <v>3332</v>
      </c>
      <c r="E33" s="37">
        <v>3258</v>
      </c>
      <c r="F33" s="37">
        <v>2096</v>
      </c>
      <c r="G33" s="37">
        <v>823</v>
      </c>
      <c r="H33" s="37">
        <v>2686</v>
      </c>
      <c r="I33" s="37">
        <v>2009</v>
      </c>
      <c r="J33" s="37">
        <v>473</v>
      </c>
      <c r="K33" s="37">
        <v>2317</v>
      </c>
      <c r="L33" s="37">
        <v>3142</v>
      </c>
      <c r="M33" s="37">
        <v>2641</v>
      </c>
      <c r="N33" s="37">
        <v>3016</v>
      </c>
      <c r="O33" s="37">
        <v>4219</v>
      </c>
      <c r="Q33" s="37">
        <f t="shared" si="2"/>
        <v>823</v>
      </c>
      <c r="R33" s="37">
        <f t="shared" si="3"/>
        <v>2317</v>
      </c>
      <c r="S33" s="37">
        <f t="shared" si="4"/>
        <v>4219</v>
      </c>
    </row>
    <row r="34" spans="2:25" ht="12" customHeight="1" x14ac:dyDescent="0.2">
      <c r="B34" s="35"/>
      <c r="C34" s="36" t="s">
        <v>56</v>
      </c>
      <c r="D34" s="37">
        <v>138446</v>
      </c>
      <c r="E34" s="37">
        <v>150828</v>
      </c>
      <c r="F34" s="37">
        <v>144547</v>
      </c>
      <c r="G34" s="37">
        <v>161605</v>
      </c>
      <c r="H34" s="37">
        <v>158351</v>
      </c>
      <c r="I34" s="37">
        <v>150098</v>
      </c>
      <c r="J34" s="37">
        <v>155721</v>
      </c>
      <c r="K34" s="37">
        <v>158262</v>
      </c>
      <c r="L34" s="37">
        <v>160725</v>
      </c>
      <c r="M34" s="37">
        <v>171525</v>
      </c>
      <c r="N34" s="37">
        <v>172523</v>
      </c>
      <c r="O34" s="37">
        <v>143967</v>
      </c>
      <c r="Q34" s="37">
        <f t="shared" si="2"/>
        <v>161605</v>
      </c>
      <c r="R34" s="37">
        <f t="shared" si="3"/>
        <v>158262</v>
      </c>
      <c r="S34" s="37">
        <f t="shared" si="4"/>
        <v>143967</v>
      </c>
      <c r="X34" s="40"/>
      <c r="Y34" s="40"/>
    </row>
    <row r="35" spans="2:25" ht="12" customHeight="1" x14ac:dyDescent="0.2">
      <c r="B35" s="35"/>
      <c r="C35" s="33" t="s">
        <v>78</v>
      </c>
      <c r="D35" s="34">
        <v>1894</v>
      </c>
      <c r="E35" s="34">
        <v>555</v>
      </c>
      <c r="F35" s="34">
        <v>622</v>
      </c>
      <c r="G35" s="34">
        <v>1370</v>
      </c>
      <c r="H35" s="34">
        <v>1232</v>
      </c>
      <c r="I35" s="34">
        <v>729</v>
      </c>
      <c r="J35" s="34">
        <v>612</v>
      </c>
      <c r="K35" s="34">
        <v>2551</v>
      </c>
      <c r="L35" s="34">
        <v>3226</v>
      </c>
      <c r="M35" s="34">
        <v>378</v>
      </c>
      <c r="N35" s="34">
        <v>3529</v>
      </c>
      <c r="O35" s="34">
        <v>4773</v>
      </c>
      <c r="Q35" s="34">
        <f t="shared" si="2"/>
        <v>1370</v>
      </c>
      <c r="R35" s="34">
        <f t="shared" si="3"/>
        <v>2551</v>
      </c>
      <c r="S35" s="34">
        <f t="shared" si="4"/>
        <v>4773</v>
      </c>
      <c r="W35" s="40"/>
    </row>
    <row r="36" spans="2:25" ht="12" customHeight="1" x14ac:dyDescent="0.2">
      <c r="B36" s="32"/>
      <c r="C36" s="33" t="s">
        <v>79</v>
      </c>
      <c r="D36" s="34">
        <v>7609</v>
      </c>
      <c r="E36" s="34">
        <v>8957</v>
      </c>
      <c r="F36" s="34">
        <v>7875</v>
      </c>
      <c r="G36" s="34">
        <v>7756</v>
      </c>
      <c r="H36" s="34">
        <v>6178</v>
      </c>
      <c r="I36" s="34">
        <v>7161</v>
      </c>
      <c r="J36" s="34">
        <v>10047</v>
      </c>
      <c r="K36" s="34">
        <v>11406</v>
      </c>
      <c r="L36" s="34">
        <v>9328</v>
      </c>
      <c r="M36" s="34">
        <v>6003</v>
      </c>
      <c r="N36" s="34">
        <v>7233</v>
      </c>
      <c r="O36" s="34">
        <v>7053</v>
      </c>
      <c r="Q36" s="34">
        <f t="shared" si="2"/>
        <v>7756</v>
      </c>
      <c r="R36" s="34">
        <f t="shared" si="3"/>
        <v>11406</v>
      </c>
      <c r="S36" s="34">
        <f t="shared" si="4"/>
        <v>7053</v>
      </c>
    </row>
    <row r="37" spans="2:25" s="40" customFormat="1" ht="12" customHeight="1" x14ac:dyDescent="0.2">
      <c r="B37" s="42"/>
      <c r="C37" s="43" t="s">
        <v>80</v>
      </c>
      <c r="D37" s="44">
        <f t="shared" ref="D37:F37" si="15">SUM(D38:D39)</f>
        <v>6389</v>
      </c>
      <c r="E37" s="44">
        <f t="shared" si="15"/>
        <v>4517</v>
      </c>
      <c r="F37" s="44">
        <f t="shared" si="15"/>
        <v>3269</v>
      </c>
      <c r="G37" s="44">
        <f>SUM(G38:G39)</f>
        <v>2961</v>
      </c>
      <c r="H37" s="44">
        <f t="shared" ref="H37:O37" si="16">SUM(H38:H39)</f>
        <v>6302</v>
      </c>
      <c r="I37" s="44">
        <f t="shared" si="16"/>
        <v>5828</v>
      </c>
      <c r="J37" s="44">
        <f t="shared" si="16"/>
        <v>6002</v>
      </c>
      <c r="K37" s="44">
        <f t="shared" si="16"/>
        <v>7327</v>
      </c>
      <c r="L37" s="44">
        <f t="shared" si="16"/>
        <v>5061</v>
      </c>
      <c r="M37" s="44">
        <f t="shared" si="16"/>
        <v>7332</v>
      </c>
      <c r="N37" s="44">
        <f t="shared" si="16"/>
        <v>7013</v>
      </c>
      <c r="O37" s="44">
        <f t="shared" si="16"/>
        <v>4986</v>
      </c>
      <c r="Q37" s="44">
        <f t="shared" si="2"/>
        <v>2961</v>
      </c>
      <c r="R37" s="44">
        <f t="shared" si="3"/>
        <v>7327</v>
      </c>
      <c r="S37" s="44">
        <f t="shared" si="4"/>
        <v>4986</v>
      </c>
      <c r="T37" s="30"/>
      <c r="U37" s="30"/>
      <c r="V37" s="30"/>
      <c r="W37" s="30"/>
      <c r="X37" s="30"/>
      <c r="Y37" s="30"/>
    </row>
    <row r="38" spans="2:25" ht="12" customHeight="1" x14ac:dyDescent="0.2">
      <c r="B38" s="35"/>
      <c r="C38" s="36" t="s">
        <v>55</v>
      </c>
      <c r="D38" s="37">
        <v>0</v>
      </c>
      <c r="E38" s="37">
        <v>0</v>
      </c>
      <c r="F38" s="37">
        <v>0</v>
      </c>
      <c r="G38" s="37">
        <v>0</v>
      </c>
      <c r="H38" s="37">
        <v>1350</v>
      </c>
      <c r="I38" s="37">
        <v>0</v>
      </c>
      <c r="J38" s="37">
        <v>0</v>
      </c>
      <c r="K38" s="37">
        <v>0</v>
      </c>
      <c r="L38" s="37">
        <v>0</v>
      </c>
      <c r="M38" s="37">
        <v>1424</v>
      </c>
      <c r="N38" s="37">
        <v>312</v>
      </c>
      <c r="O38" s="37">
        <v>0</v>
      </c>
      <c r="Q38" s="37">
        <f t="shared" si="2"/>
        <v>0</v>
      </c>
      <c r="R38" s="37">
        <f t="shared" si="3"/>
        <v>0</v>
      </c>
      <c r="S38" s="37">
        <f t="shared" si="4"/>
        <v>0</v>
      </c>
    </row>
    <row r="39" spans="2:25" ht="12" customHeight="1" x14ac:dyDescent="0.2">
      <c r="B39" s="35"/>
      <c r="C39" s="36" t="s">
        <v>56</v>
      </c>
      <c r="D39" s="37">
        <v>6389</v>
      </c>
      <c r="E39" s="37">
        <v>4517</v>
      </c>
      <c r="F39" s="37">
        <v>3269</v>
      </c>
      <c r="G39" s="37">
        <v>2961</v>
      </c>
      <c r="H39" s="37">
        <v>4952</v>
      </c>
      <c r="I39" s="37">
        <v>5828</v>
      </c>
      <c r="J39" s="37">
        <v>6002</v>
      </c>
      <c r="K39" s="37">
        <v>7327</v>
      </c>
      <c r="L39" s="37">
        <v>5061</v>
      </c>
      <c r="M39" s="37">
        <v>5908</v>
      </c>
      <c r="N39" s="37">
        <v>6701</v>
      </c>
      <c r="O39" s="37">
        <v>4986</v>
      </c>
      <c r="Q39" s="37">
        <f t="shared" si="2"/>
        <v>2961</v>
      </c>
      <c r="R39" s="37">
        <f t="shared" si="3"/>
        <v>7327</v>
      </c>
      <c r="S39" s="37">
        <f t="shared" si="4"/>
        <v>4986</v>
      </c>
      <c r="X39" s="40"/>
      <c r="Y39" s="40"/>
    </row>
    <row r="40" spans="2:25" s="40" customFormat="1" ht="12" customHeight="1" x14ac:dyDescent="0.2">
      <c r="B40" s="42"/>
      <c r="C40" s="43" t="s">
        <v>81</v>
      </c>
      <c r="D40" s="44">
        <f t="shared" ref="D40:F40" si="17">SUM(D41:D42)</f>
        <v>6934</v>
      </c>
      <c r="E40" s="44">
        <f t="shared" si="17"/>
        <v>2812</v>
      </c>
      <c r="F40" s="44">
        <f t="shared" si="17"/>
        <v>4555</v>
      </c>
      <c r="G40" s="44">
        <f>SUM(G41:G42)</f>
        <v>3238</v>
      </c>
      <c r="H40" s="44">
        <f t="shared" ref="H40:O40" si="18">SUM(H41:H42)</f>
        <v>3313</v>
      </c>
      <c r="I40" s="44">
        <f t="shared" si="18"/>
        <v>4783</v>
      </c>
      <c r="J40" s="44">
        <f t="shared" si="18"/>
        <v>2289</v>
      </c>
      <c r="K40" s="44">
        <f t="shared" si="18"/>
        <v>5654</v>
      </c>
      <c r="L40" s="44">
        <f t="shared" si="18"/>
        <v>2425</v>
      </c>
      <c r="M40" s="44">
        <f t="shared" si="18"/>
        <v>1185</v>
      </c>
      <c r="N40" s="44">
        <f t="shared" si="18"/>
        <v>627</v>
      </c>
      <c r="O40" s="44">
        <f t="shared" si="18"/>
        <v>69</v>
      </c>
      <c r="Q40" s="44">
        <f t="shared" si="2"/>
        <v>3238</v>
      </c>
      <c r="R40" s="44">
        <f t="shared" si="3"/>
        <v>5654</v>
      </c>
      <c r="S40" s="44">
        <f t="shared" si="4"/>
        <v>69</v>
      </c>
      <c r="T40" s="30"/>
      <c r="U40" s="30"/>
      <c r="V40" s="30"/>
      <c r="X40" s="30"/>
      <c r="Y40" s="30"/>
    </row>
    <row r="41" spans="2:25" ht="12" customHeight="1" x14ac:dyDescent="0.2">
      <c r="B41" s="35"/>
      <c r="C41" s="36" t="s">
        <v>69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Q41" s="37">
        <f t="shared" si="2"/>
        <v>0</v>
      </c>
      <c r="R41" s="37">
        <f t="shared" si="3"/>
        <v>0</v>
      </c>
      <c r="S41" s="37">
        <f t="shared" si="4"/>
        <v>0</v>
      </c>
    </row>
    <row r="42" spans="2:25" ht="12" customHeight="1" x14ac:dyDescent="0.2">
      <c r="B42" s="35"/>
      <c r="C42" s="36" t="s">
        <v>70</v>
      </c>
      <c r="D42" s="37">
        <v>6934</v>
      </c>
      <c r="E42" s="37">
        <v>2812</v>
      </c>
      <c r="F42" s="37">
        <v>4555</v>
      </c>
      <c r="G42" s="37">
        <v>3238</v>
      </c>
      <c r="H42" s="37">
        <v>3313</v>
      </c>
      <c r="I42" s="37">
        <v>4783</v>
      </c>
      <c r="J42" s="37">
        <v>2289</v>
      </c>
      <c r="K42" s="37">
        <v>5654</v>
      </c>
      <c r="L42" s="37">
        <v>2425</v>
      </c>
      <c r="M42" s="37">
        <v>1185</v>
      </c>
      <c r="N42" s="37">
        <v>627</v>
      </c>
      <c r="O42" s="37">
        <v>69</v>
      </c>
      <c r="Q42" s="37">
        <f t="shared" si="2"/>
        <v>3238</v>
      </c>
      <c r="R42" s="37">
        <f t="shared" si="3"/>
        <v>5654</v>
      </c>
      <c r="S42" s="37">
        <f t="shared" si="4"/>
        <v>69</v>
      </c>
      <c r="X42" s="40"/>
      <c r="Y42" s="40"/>
    </row>
    <row r="43" spans="2:25" s="40" customFormat="1" ht="12" customHeight="1" x14ac:dyDescent="0.2">
      <c r="B43" s="42"/>
      <c r="C43" s="43" t="s">
        <v>82</v>
      </c>
      <c r="D43" s="44">
        <f t="shared" ref="D43:F43" si="19">D44+D45</f>
        <v>0</v>
      </c>
      <c r="E43" s="44">
        <f t="shared" si="19"/>
        <v>120</v>
      </c>
      <c r="F43" s="44">
        <f t="shared" si="19"/>
        <v>40</v>
      </c>
      <c r="G43" s="44">
        <f>G44+G45</f>
        <v>50</v>
      </c>
      <c r="H43" s="44">
        <f t="shared" ref="H43:O43" si="20">H44+H45</f>
        <v>50</v>
      </c>
      <c r="I43" s="44">
        <f t="shared" si="20"/>
        <v>50</v>
      </c>
      <c r="J43" s="44">
        <f t="shared" si="20"/>
        <v>0</v>
      </c>
      <c r="K43" s="44">
        <f t="shared" si="20"/>
        <v>0</v>
      </c>
      <c r="L43" s="44">
        <f t="shared" si="20"/>
        <v>0</v>
      </c>
      <c r="M43" s="44">
        <f t="shared" si="20"/>
        <v>0</v>
      </c>
      <c r="N43" s="44">
        <f t="shared" si="20"/>
        <v>0</v>
      </c>
      <c r="O43" s="44">
        <f t="shared" si="20"/>
        <v>0</v>
      </c>
      <c r="Q43" s="44">
        <f t="shared" si="2"/>
        <v>50</v>
      </c>
      <c r="R43" s="44">
        <f t="shared" si="3"/>
        <v>0</v>
      </c>
      <c r="S43" s="44">
        <f t="shared" si="4"/>
        <v>0</v>
      </c>
      <c r="T43" s="30"/>
      <c r="U43" s="30"/>
      <c r="V43" s="30"/>
      <c r="X43" s="30"/>
      <c r="Y43" s="30"/>
    </row>
    <row r="44" spans="2:25" ht="12" customHeight="1" x14ac:dyDescent="0.2">
      <c r="B44" s="35"/>
      <c r="C44" s="36" t="s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Q44" s="37">
        <f t="shared" si="2"/>
        <v>0</v>
      </c>
      <c r="R44" s="37">
        <f t="shared" si="3"/>
        <v>0</v>
      </c>
      <c r="S44" s="37">
        <f t="shared" si="4"/>
        <v>0</v>
      </c>
    </row>
    <row r="45" spans="2:25" ht="12" customHeight="1" x14ac:dyDescent="0.2">
      <c r="B45" s="35"/>
      <c r="C45" s="36" t="s">
        <v>2</v>
      </c>
      <c r="D45" s="37">
        <v>0</v>
      </c>
      <c r="E45" s="37">
        <v>120</v>
      </c>
      <c r="F45" s="37">
        <v>40</v>
      </c>
      <c r="G45" s="37">
        <v>50</v>
      </c>
      <c r="H45" s="37">
        <v>50</v>
      </c>
      <c r="I45" s="37">
        <v>50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Q45" s="37">
        <f t="shared" si="2"/>
        <v>50</v>
      </c>
      <c r="R45" s="37">
        <f t="shared" si="3"/>
        <v>0</v>
      </c>
      <c r="S45" s="37">
        <f t="shared" si="4"/>
        <v>0</v>
      </c>
      <c r="X45" s="40"/>
      <c r="Y45" s="40"/>
    </row>
    <row r="46" spans="2:25" ht="12" customHeight="1" x14ac:dyDescent="0.2">
      <c r="B46" s="32"/>
      <c r="C46" s="33" t="s">
        <v>83</v>
      </c>
      <c r="D46" s="34">
        <v>45066</v>
      </c>
      <c r="E46" s="34">
        <v>31011</v>
      </c>
      <c r="F46" s="34">
        <v>28612</v>
      </c>
      <c r="G46" s="34">
        <v>29331</v>
      </c>
      <c r="H46" s="34">
        <v>36787</v>
      </c>
      <c r="I46" s="34">
        <v>24897</v>
      </c>
      <c r="J46" s="34">
        <v>24636</v>
      </c>
      <c r="K46" s="34">
        <v>34322</v>
      </c>
      <c r="L46" s="34">
        <v>45537</v>
      </c>
      <c r="M46" s="34">
        <v>39778</v>
      </c>
      <c r="N46" s="34">
        <v>37822</v>
      </c>
      <c r="O46" s="34">
        <v>29251</v>
      </c>
      <c r="Q46" s="34">
        <f t="shared" si="2"/>
        <v>29331</v>
      </c>
      <c r="R46" s="34">
        <f t="shared" si="3"/>
        <v>34322</v>
      </c>
      <c r="S46" s="34">
        <f t="shared" si="4"/>
        <v>29251</v>
      </c>
      <c r="W46" s="40"/>
    </row>
    <row r="47" spans="2:25" ht="12" customHeight="1" x14ac:dyDescent="0.2">
      <c r="B47" s="32"/>
      <c r="C47" s="33" t="s">
        <v>84</v>
      </c>
      <c r="D47" s="34"/>
      <c r="E47" s="34"/>
      <c r="F47" s="34"/>
      <c r="G47" s="34">
        <v>604</v>
      </c>
      <c r="H47" s="34">
        <v>517</v>
      </c>
      <c r="I47" s="34">
        <v>193</v>
      </c>
      <c r="J47" s="34">
        <v>417</v>
      </c>
      <c r="K47" s="34">
        <v>432</v>
      </c>
      <c r="L47" s="34">
        <v>486</v>
      </c>
      <c r="M47" s="34">
        <v>370</v>
      </c>
      <c r="N47" s="34">
        <v>396</v>
      </c>
      <c r="O47" s="34">
        <v>779</v>
      </c>
      <c r="Q47" s="34">
        <f t="shared" si="2"/>
        <v>604</v>
      </c>
      <c r="R47" s="34">
        <f t="shared" si="3"/>
        <v>432</v>
      </c>
      <c r="S47" s="34">
        <f t="shared" si="4"/>
        <v>779</v>
      </c>
    </row>
    <row r="48" spans="2:25" ht="12" customHeight="1" x14ac:dyDescent="0.2">
      <c r="B48" s="32"/>
      <c r="C48" s="33" t="s">
        <v>85</v>
      </c>
      <c r="D48" s="34">
        <v>7068</v>
      </c>
      <c r="E48" s="34">
        <v>6232</v>
      </c>
      <c r="F48" s="34">
        <v>5020</v>
      </c>
      <c r="G48" s="34">
        <v>3811</v>
      </c>
      <c r="H48" s="34">
        <v>7621</v>
      </c>
      <c r="I48" s="34">
        <v>4383</v>
      </c>
      <c r="J48" s="34">
        <v>4689</v>
      </c>
      <c r="K48" s="34">
        <v>4783</v>
      </c>
      <c r="L48" s="34">
        <v>7496</v>
      </c>
      <c r="M48" s="34">
        <v>5819</v>
      </c>
      <c r="N48" s="34">
        <v>5131</v>
      </c>
      <c r="O48" s="34">
        <v>4676</v>
      </c>
      <c r="Q48" s="34">
        <f t="shared" si="2"/>
        <v>3811</v>
      </c>
      <c r="R48" s="34">
        <f t="shared" si="3"/>
        <v>4783</v>
      </c>
      <c r="S48" s="34">
        <f t="shared" si="4"/>
        <v>4676</v>
      </c>
    </row>
    <row r="49" spans="2:26" ht="12" customHeight="1" x14ac:dyDescent="0.2">
      <c r="B49" s="32"/>
      <c r="C49" s="33" t="s">
        <v>86</v>
      </c>
      <c r="D49" s="34">
        <v>703</v>
      </c>
      <c r="E49" s="34">
        <v>537</v>
      </c>
      <c r="F49" s="34">
        <v>493</v>
      </c>
      <c r="G49" s="34">
        <v>446</v>
      </c>
      <c r="H49" s="34">
        <v>120</v>
      </c>
      <c r="I49" s="34">
        <v>0</v>
      </c>
      <c r="J49" s="34">
        <v>0</v>
      </c>
      <c r="K49" s="34">
        <v>24775</v>
      </c>
      <c r="L49" s="34">
        <v>24130</v>
      </c>
      <c r="M49" s="34">
        <v>24130</v>
      </c>
      <c r="N49" s="34">
        <v>23201</v>
      </c>
      <c r="O49" s="34">
        <v>23201</v>
      </c>
      <c r="Q49" s="34">
        <f t="shared" si="2"/>
        <v>446</v>
      </c>
      <c r="R49" s="34">
        <f t="shared" si="3"/>
        <v>24775</v>
      </c>
      <c r="S49" s="34">
        <f t="shared" si="4"/>
        <v>23201</v>
      </c>
    </row>
    <row r="50" spans="2:26" ht="12" customHeight="1" thickBot="1" x14ac:dyDescent="0.25">
      <c r="B50" s="193" t="s">
        <v>87</v>
      </c>
      <c r="C50" s="193"/>
      <c r="D50" s="45">
        <f t="shared" ref="D50:F50" si="21">SUM(D10,D29)</f>
        <v>828524</v>
      </c>
      <c r="E50" s="45">
        <f t="shared" si="21"/>
        <v>842284</v>
      </c>
      <c r="F50" s="45">
        <f t="shared" si="21"/>
        <v>837730</v>
      </c>
      <c r="G50" s="45">
        <f>SUM(G10,G29)</f>
        <v>839190</v>
      </c>
      <c r="H50" s="45">
        <f t="shared" ref="H50:N50" si="22">SUM(H10,H29)</f>
        <v>871987</v>
      </c>
      <c r="I50" s="45">
        <f t="shared" si="22"/>
        <v>860208</v>
      </c>
      <c r="J50" s="45">
        <f t="shared" si="22"/>
        <v>870728</v>
      </c>
      <c r="K50" s="45">
        <f t="shared" si="22"/>
        <v>887836</v>
      </c>
      <c r="L50" s="45">
        <f t="shared" si="22"/>
        <v>903974</v>
      </c>
      <c r="M50" s="45">
        <f t="shared" si="22"/>
        <v>913866</v>
      </c>
      <c r="N50" s="45">
        <f t="shared" si="22"/>
        <v>917301</v>
      </c>
      <c r="O50" s="45">
        <f t="shared" ref="O50" si="23">SUM(O10,O29)</f>
        <v>874069</v>
      </c>
      <c r="Q50" s="45">
        <f t="shared" si="2"/>
        <v>839190</v>
      </c>
      <c r="R50" s="45">
        <f t="shared" si="3"/>
        <v>887836</v>
      </c>
      <c r="S50" s="45">
        <f t="shared" si="4"/>
        <v>874069</v>
      </c>
    </row>
    <row r="51" spans="2:26" ht="12" customHeight="1" x14ac:dyDescent="0.2">
      <c r="B51" s="188" t="s">
        <v>88</v>
      </c>
      <c r="C51" s="188"/>
      <c r="D51" s="41">
        <f t="shared" ref="D51:F51" si="24">SUM(D52,D62)</f>
        <v>470648</v>
      </c>
      <c r="E51" s="41">
        <f t="shared" si="24"/>
        <v>465251</v>
      </c>
      <c r="F51" s="41">
        <f t="shared" si="24"/>
        <v>477678</v>
      </c>
      <c r="G51" s="41">
        <f>SUM(G52,G62)</f>
        <v>476984</v>
      </c>
      <c r="H51" s="41">
        <f t="shared" ref="H51:N51" si="25">SUM(H52,H62)</f>
        <v>492403</v>
      </c>
      <c r="I51" s="41">
        <f t="shared" si="25"/>
        <v>480300</v>
      </c>
      <c r="J51" s="41">
        <f t="shared" si="25"/>
        <v>493907</v>
      </c>
      <c r="K51" s="41">
        <f t="shared" si="25"/>
        <v>492889</v>
      </c>
      <c r="L51" s="41">
        <f t="shared" si="25"/>
        <v>505224</v>
      </c>
      <c r="M51" s="41">
        <f t="shared" si="25"/>
        <v>520305</v>
      </c>
      <c r="N51" s="41">
        <f t="shared" si="25"/>
        <v>516265</v>
      </c>
      <c r="O51" s="41">
        <f t="shared" ref="O51" si="26">SUM(O52,O62)</f>
        <v>517804</v>
      </c>
      <c r="Q51" s="41">
        <f t="shared" si="2"/>
        <v>476984</v>
      </c>
      <c r="R51" s="41">
        <f t="shared" si="3"/>
        <v>492889</v>
      </c>
      <c r="S51" s="41">
        <f t="shared" si="4"/>
        <v>517804</v>
      </c>
    </row>
    <row r="52" spans="2:26" ht="12" customHeight="1" x14ac:dyDescent="0.2">
      <c r="B52" s="188" t="s">
        <v>89</v>
      </c>
      <c r="C52" s="188"/>
      <c r="D52" s="41">
        <f t="shared" ref="D52:F52" si="27">SUM(D53:D58)</f>
        <v>465513</v>
      </c>
      <c r="E52" s="41">
        <f t="shared" si="27"/>
        <v>458800</v>
      </c>
      <c r="F52" s="41">
        <f t="shared" si="27"/>
        <v>472013</v>
      </c>
      <c r="G52" s="41">
        <f>SUM(G53:G58)</f>
        <v>471391</v>
      </c>
      <c r="H52" s="41">
        <f t="shared" ref="H52:N52" si="28">SUM(H53:H58)</f>
        <v>486599</v>
      </c>
      <c r="I52" s="41">
        <f t="shared" si="28"/>
        <v>474351</v>
      </c>
      <c r="J52" s="41">
        <f t="shared" si="28"/>
        <v>487756</v>
      </c>
      <c r="K52" s="41">
        <f t="shared" si="28"/>
        <v>486189</v>
      </c>
      <c r="L52" s="41">
        <f t="shared" si="28"/>
        <v>498073</v>
      </c>
      <c r="M52" s="41">
        <f t="shared" si="28"/>
        <v>512991</v>
      </c>
      <c r="N52" s="41">
        <f t="shared" si="28"/>
        <v>508721</v>
      </c>
      <c r="O52" s="41">
        <f t="shared" ref="O52" si="29">SUM(O53:O58)</f>
        <v>510187</v>
      </c>
      <c r="Q52" s="41">
        <f t="shared" si="2"/>
        <v>471391</v>
      </c>
      <c r="R52" s="41">
        <f t="shared" si="3"/>
        <v>486189</v>
      </c>
      <c r="S52" s="41">
        <f t="shared" si="4"/>
        <v>510187</v>
      </c>
    </row>
    <row r="53" spans="2:26" ht="12" customHeight="1" x14ac:dyDescent="0.2">
      <c r="B53" s="32"/>
      <c r="C53" s="33" t="s">
        <v>90</v>
      </c>
      <c r="D53" s="34">
        <v>3311</v>
      </c>
      <c r="E53" s="34">
        <v>3311</v>
      </c>
      <c r="F53" s="34">
        <v>3311</v>
      </c>
      <c r="G53" s="34">
        <v>3311</v>
      </c>
      <c r="H53" s="34">
        <v>3311</v>
      </c>
      <c r="I53" s="34">
        <v>3311</v>
      </c>
      <c r="J53" s="34">
        <v>3311</v>
      </c>
      <c r="K53" s="34">
        <v>3286</v>
      </c>
      <c r="L53" s="34">
        <v>3286</v>
      </c>
      <c r="M53" s="34">
        <v>3286</v>
      </c>
      <c r="N53" s="34">
        <v>3286</v>
      </c>
      <c r="O53" s="34">
        <v>3281</v>
      </c>
      <c r="Q53" s="34">
        <f t="shared" si="2"/>
        <v>3311</v>
      </c>
      <c r="R53" s="34">
        <f t="shared" si="3"/>
        <v>3286</v>
      </c>
      <c r="S53" s="34">
        <f t="shared" si="4"/>
        <v>3281</v>
      </c>
    </row>
    <row r="54" spans="2:26" ht="12" customHeight="1" x14ac:dyDescent="0.2">
      <c r="B54" s="32"/>
      <c r="C54" s="33" t="s">
        <v>91</v>
      </c>
      <c r="D54" s="34">
        <v>426825</v>
      </c>
      <c r="E54" s="34">
        <v>460590</v>
      </c>
      <c r="F54" s="34">
        <v>457771</v>
      </c>
      <c r="G54" s="34">
        <v>448197</v>
      </c>
      <c r="H54" s="34">
        <v>448192</v>
      </c>
      <c r="I54" s="34">
        <v>484784</v>
      </c>
      <c r="J54" s="34">
        <v>484054</v>
      </c>
      <c r="K54" s="34">
        <v>482997</v>
      </c>
      <c r="L54" s="34">
        <v>482817</v>
      </c>
      <c r="M54" s="34">
        <v>498849</v>
      </c>
      <c r="N54" s="34">
        <v>516749</v>
      </c>
      <c r="O54" s="34">
        <v>518035</v>
      </c>
      <c r="Q54" s="34">
        <f t="shared" si="2"/>
        <v>448197</v>
      </c>
      <c r="R54" s="34">
        <f t="shared" si="3"/>
        <v>482997</v>
      </c>
      <c r="S54" s="34">
        <f t="shared" si="4"/>
        <v>518035</v>
      </c>
    </row>
    <row r="55" spans="2:26" ht="12" customHeight="1" x14ac:dyDescent="0.2">
      <c r="B55" s="32"/>
      <c r="C55" s="33" t="s">
        <v>92</v>
      </c>
      <c r="D55" s="38">
        <v>273</v>
      </c>
      <c r="E55" s="38">
        <v>273</v>
      </c>
      <c r="F55" s="38">
        <v>273</v>
      </c>
      <c r="G55" s="38">
        <v>-194</v>
      </c>
      <c r="H55" s="38">
        <v>-194</v>
      </c>
      <c r="I55" s="38">
        <v>-194</v>
      </c>
      <c r="J55" s="38">
        <v>-194</v>
      </c>
      <c r="K55" s="38">
        <v>-270</v>
      </c>
      <c r="L55" s="38">
        <v>-270</v>
      </c>
      <c r="M55" s="38">
        <v>-270</v>
      </c>
      <c r="N55" s="38">
        <v>-270</v>
      </c>
      <c r="O55" s="38">
        <v>-376</v>
      </c>
      <c r="Q55" s="38">
        <f t="shared" si="2"/>
        <v>-194</v>
      </c>
      <c r="R55" s="38">
        <f t="shared" si="3"/>
        <v>-270</v>
      </c>
      <c r="S55" s="38">
        <f t="shared" si="4"/>
        <v>-376</v>
      </c>
    </row>
    <row r="56" spans="2:26" ht="12" customHeight="1" x14ac:dyDescent="0.2">
      <c r="B56" s="32"/>
      <c r="C56" s="33" t="s">
        <v>93</v>
      </c>
      <c r="D56" s="38">
        <v>-3796</v>
      </c>
      <c r="E56" s="38">
        <v>-5398</v>
      </c>
      <c r="F56" s="38">
        <v>-3787</v>
      </c>
      <c r="G56" s="38">
        <v>-4892</v>
      </c>
      <c r="H56" s="38">
        <v>-3493</v>
      </c>
      <c r="I56" s="38">
        <v>-3872</v>
      </c>
      <c r="J56" s="38">
        <v>-4101</v>
      </c>
      <c r="K56" s="38">
        <v>-1361</v>
      </c>
      <c r="L56" s="38">
        <v>-6183</v>
      </c>
      <c r="M56" s="38">
        <v>-5611</v>
      </c>
      <c r="N56" s="38">
        <v>-7497</v>
      </c>
      <c r="O56" s="38">
        <v>-3924</v>
      </c>
      <c r="Q56" s="38">
        <f t="shared" si="2"/>
        <v>-4892</v>
      </c>
      <c r="R56" s="38">
        <f t="shared" si="3"/>
        <v>-1361</v>
      </c>
      <c r="S56" s="38">
        <f t="shared" si="4"/>
        <v>-3924</v>
      </c>
    </row>
    <row r="57" spans="2:26" ht="12" customHeight="1" x14ac:dyDescent="0.2">
      <c r="B57" s="32"/>
      <c r="C57" s="33" t="s">
        <v>94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Q57" s="38">
        <f t="shared" si="2"/>
        <v>0</v>
      </c>
      <c r="R57" s="38">
        <f t="shared" si="3"/>
        <v>0</v>
      </c>
      <c r="S57" s="38">
        <f t="shared" si="4"/>
        <v>0</v>
      </c>
    </row>
    <row r="58" spans="2:26" s="40" customFormat="1" ht="12" customHeight="1" x14ac:dyDescent="0.2">
      <c r="B58" s="42"/>
      <c r="C58" s="43" t="s">
        <v>95</v>
      </c>
      <c r="D58" s="44">
        <f t="shared" ref="D58:F58" si="30">SUM(D59:D61)</f>
        <v>38900</v>
      </c>
      <c r="E58" s="44">
        <f t="shared" si="30"/>
        <v>24</v>
      </c>
      <c r="F58" s="44">
        <f t="shared" si="30"/>
        <v>14445</v>
      </c>
      <c r="G58" s="44">
        <f>SUM(G59:G61)</f>
        <v>24969</v>
      </c>
      <c r="H58" s="44">
        <f t="shared" ref="H58:O58" si="31">SUM(H59:H61)</f>
        <v>38783</v>
      </c>
      <c r="I58" s="44">
        <f t="shared" si="31"/>
        <v>-9678</v>
      </c>
      <c r="J58" s="44">
        <f t="shared" si="31"/>
        <v>4686</v>
      </c>
      <c r="K58" s="44">
        <f t="shared" si="31"/>
        <v>1537</v>
      </c>
      <c r="L58" s="44">
        <f t="shared" si="31"/>
        <v>18423</v>
      </c>
      <c r="M58" s="44">
        <f t="shared" si="31"/>
        <v>16737</v>
      </c>
      <c r="N58" s="44">
        <f t="shared" si="31"/>
        <v>-3547</v>
      </c>
      <c r="O58" s="44">
        <f t="shared" si="31"/>
        <v>-6829</v>
      </c>
      <c r="Q58" s="44">
        <f t="shared" si="2"/>
        <v>24969</v>
      </c>
      <c r="R58" s="44">
        <f t="shared" si="3"/>
        <v>1537</v>
      </c>
      <c r="S58" s="44">
        <f t="shared" si="4"/>
        <v>-6829</v>
      </c>
      <c r="T58" s="30"/>
      <c r="U58" s="30"/>
      <c r="V58" s="30"/>
      <c r="W58" s="30"/>
      <c r="X58" s="30"/>
      <c r="Y58" s="30"/>
      <c r="Z58" s="30"/>
    </row>
    <row r="59" spans="2:26" ht="12" customHeight="1" x14ac:dyDescent="0.2">
      <c r="B59" s="35"/>
      <c r="C59" s="36" t="s">
        <v>96</v>
      </c>
      <c r="D59" s="37">
        <v>34878</v>
      </c>
      <c r="E59" s="37">
        <v>-34566</v>
      </c>
      <c r="F59" s="37">
        <v>-37176</v>
      </c>
      <c r="G59" s="37">
        <v>-31088</v>
      </c>
      <c r="H59" s="37">
        <v>35304</v>
      </c>
      <c r="I59" s="37">
        <v>-39573</v>
      </c>
      <c r="J59" s="37">
        <v>-39573</v>
      </c>
      <c r="K59" s="37">
        <v>-38724</v>
      </c>
      <c r="L59" s="37">
        <v>14685</v>
      </c>
      <c r="M59" s="37">
        <v>-1347</v>
      </c>
      <c r="N59" s="37">
        <v>-51458</v>
      </c>
      <c r="O59" s="37">
        <v>-54383</v>
      </c>
      <c r="Q59" s="37">
        <f t="shared" si="2"/>
        <v>-31088</v>
      </c>
      <c r="R59" s="37">
        <f t="shared" si="3"/>
        <v>-38724</v>
      </c>
      <c r="S59" s="37">
        <f t="shared" si="4"/>
        <v>-54383</v>
      </c>
      <c r="Z59" s="40"/>
    </row>
    <row r="60" spans="2:26" ht="12" customHeight="1" x14ac:dyDescent="0.2">
      <c r="B60" s="35"/>
      <c r="C60" s="36" t="s">
        <v>97</v>
      </c>
      <c r="D60" s="37">
        <v>14349</v>
      </c>
      <c r="E60" s="37">
        <v>34590</v>
      </c>
      <c r="F60" s="37">
        <v>51621</v>
      </c>
      <c r="G60" s="37">
        <v>67788</v>
      </c>
      <c r="H60" s="37">
        <v>15210</v>
      </c>
      <c r="I60" s="37">
        <v>29895</v>
      </c>
      <c r="J60" s="37">
        <v>44259</v>
      </c>
      <c r="K60" s="37">
        <v>53410</v>
      </c>
      <c r="L60" s="37">
        <v>16886</v>
      </c>
      <c r="M60" s="37">
        <v>31232</v>
      </c>
      <c r="N60" s="37">
        <v>47911</v>
      </c>
      <c r="O60" s="37">
        <v>60690</v>
      </c>
      <c r="Q60" s="37">
        <f t="shared" si="2"/>
        <v>67788</v>
      </c>
      <c r="R60" s="37">
        <f t="shared" si="3"/>
        <v>53410</v>
      </c>
      <c r="S60" s="37">
        <f t="shared" si="4"/>
        <v>60690</v>
      </c>
    </row>
    <row r="61" spans="2:26" ht="12" customHeight="1" x14ac:dyDescent="0.2">
      <c r="B61" s="35"/>
      <c r="C61" s="36" t="s">
        <v>98</v>
      </c>
      <c r="D61" s="37">
        <v>-10327</v>
      </c>
      <c r="E61" s="37">
        <v>0</v>
      </c>
      <c r="F61" s="37">
        <v>0</v>
      </c>
      <c r="G61" s="37">
        <v>-11731</v>
      </c>
      <c r="H61" s="37">
        <v>-11731</v>
      </c>
      <c r="I61" s="37">
        <v>0</v>
      </c>
      <c r="J61" s="37">
        <v>0</v>
      </c>
      <c r="K61" s="37">
        <v>-13149</v>
      </c>
      <c r="L61" s="37">
        <v>-13148</v>
      </c>
      <c r="M61" s="37">
        <v>-13148</v>
      </c>
      <c r="N61" s="37">
        <v>0</v>
      </c>
      <c r="O61" s="37">
        <v>-13136</v>
      </c>
      <c r="Q61" s="37">
        <f t="shared" si="2"/>
        <v>-11731</v>
      </c>
      <c r="R61" s="37">
        <f t="shared" si="3"/>
        <v>-13149</v>
      </c>
      <c r="S61" s="37">
        <f t="shared" si="4"/>
        <v>-13136</v>
      </c>
      <c r="X61" s="40"/>
      <c r="Y61" s="40"/>
    </row>
    <row r="62" spans="2:26" ht="12" customHeight="1" x14ac:dyDescent="0.2">
      <c r="B62" s="194" t="s">
        <v>99</v>
      </c>
      <c r="C62" s="194"/>
      <c r="D62" s="31">
        <v>5135</v>
      </c>
      <c r="E62" s="31">
        <v>6451</v>
      </c>
      <c r="F62" s="31">
        <v>5665</v>
      </c>
      <c r="G62" s="31">
        <v>5593</v>
      </c>
      <c r="H62" s="31">
        <v>5804</v>
      </c>
      <c r="I62" s="31">
        <v>5949</v>
      </c>
      <c r="J62" s="31">
        <v>6151</v>
      </c>
      <c r="K62" s="31">
        <v>6700</v>
      </c>
      <c r="L62" s="31">
        <v>7151</v>
      </c>
      <c r="M62" s="31">
        <v>7314</v>
      </c>
      <c r="N62" s="31">
        <v>7544</v>
      </c>
      <c r="O62" s="31">
        <v>7617</v>
      </c>
      <c r="Q62" s="31">
        <f t="shared" si="2"/>
        <v>5593</v>
      </c>
      <c r="R62" s="31">
        <f t="shared" si="3"/>
        <v>6700</v>
      </c>
      <c r="S62" s="31">
        <f t="shared" si="4"/>
        <v>7617</v>
      </c>
      <c r="W62" s="40"/>
    </row>
    <row r="63" spans="2:26" ht="12" customHeight="1" x14ac:dyDescent="0.2">
      <c r="B63" s="188" t="s">
        <v>100</v>
      </c>
      <c r="C63" s="188"/>
      <c r="D63" s="41">
        <f t="shared" ref="D63:F63" si="32">SUM(D64,D76)</f>
        <v>357876</v>
      </c>
      <c r="E63" s="41">
        <f t="shared" si="32"/>
        <v>377033</v>
      </c>
      <c r="F63" s="41">
        <f t="shared" si="32"/>
        <v>360052</v>
      </c>
      <c r="G63" s="41">
        <f>SUM(G64,G76)</f>
        <v>362206</v>
      </c>
      <c r="H63" s="41">
        <f t="shared" ref="H63:N63" si="33">SUM(H64,H76)</f>
        <v>379584</v>
      </c>
      <c r="I63" s="41">
        <f t="shared" si="33"/>
        <v>379908</v>
      </c>
      <c r="J63" s="41">
        <f t="shared" si="33"/>
        <v>376821</v>
      </c>
      <c r="K63" s="41">
        <f t="shared" si="33"/>
        <v>394947</v>
      </c>
      <c r="L63" s="41">
        <f t="shared" si="33"/>
        <v>398750.00499999995</v>
      </c>
      <c r="M63" s="41">
        <f t="shared" si="33"/>
        <v>393561</v>
      </c>
      <c r="N63" s="41">
        <f t="shared" si="33"/>
        <v>401036</v>
      </c>
      <c r="O63" s="41">
        <f t="shared" ref="O63" si="34">SUM(O64,O76)</f>
        <v>356265</v>
      </c>
      <c r="Q63" s="41">
        <f t="shared" si="2"/>
        <v>362206</v>
      </c>
      <c r="R63" s="41">
        <f t="shared" si="3"/>
        <v>394947</v>
      </c>
      <c r="S63" s="41">
        <f t="shared" si="4"/>
        <v>356265</v>
      </c>
    </row>
    <row r="64" spans="2:26" ht="12" customHeight="1" x14ac:dyDescent="0.2">
      <c r="B64" s="191" t="s">
        <v>101</v>
      </c>
      <c r="C64" s="192"/>
      <c r="D64" s="41">
        <f t="shared" ref="D64:F64" si="35">SUM(D65,D68,D71:D75)</f>
        <v>68803</v>
      </c>
      <c r="E64" s="41">
        <f t="shared" si="35"/>
        <v>54579</v>
      </c>
      <c r="F64" s="41">
        <f t="shared" si="35"/>
        <v>56157</v>
      </c>
      <c r="G64" s="41">
        <f>SUM(G65,G68,G71:G75)</f>
        <v>54769</v>
      </c>
      <c r="H64" s="41">
        <f t="shared" ref="H64:N64" si="36">SUM(H65,H68,H71:H75)</f>
        <v>62611</v>
      </c>
      <c r="I64" s="41">
        <f t="shared" si="36"/>
        <v>68254</v>
      </c>
      <c r="J64" s="41">
        <f t="shared" si="36"/>
        <v>69706</v>
      </c>
      <c r="K64" s="41">
        <f t="shared" si="36"/>
        <v>57597</v>
      </c>
      <c r="L64" s="41">
        <f t="shared" si="36"/>
        <v>55728</v>
      </c>
      <c r="M64" s="41">
        <f t="shared" si="36"/>
        <v>52955</v>
      </c>
      <c r="N64" s="41">
        <f t="shared" si="36"/>
        <v>46406</v>
      </c>
      <c r="O64" s="41">
        <f t="shared" ref="O64" si="37">SUM(O65,O68,O71:O75)</f>
        <v>46414</v>
      </c>
      <c r="Q64" s="41">
        <f t="shared" si="2"/>
        <v>54769</v>
      </c>
      <c r="R64" s="41">
        <f t="shared" si="3"/>
        <v>57597</v>
      </c>
      <c r="S64" s="41">
        <f t="shared" si="4"/>
        <v>46414</v>
      </c>
    </row>
    <row r="65" spans="2:26" s="40" customFormat="1" ht="12" customHeight="1" x14ac:dyDescent="0.2">
      <c r="B65" s="42"/>
      <c r="C65" s="43" t="s">
        <v>102</v>
      </c>
      <c r="D65" s="44">
        <f t="shared" ref="D65:F65" si="38">SUM(D66:D67)</f>
        <v>44065</v>
      </c>
      <c r="E65" s="44">
        <f t="shared" si="38"/>
        <v>28312</v>
      </c>
      <c r="F65" s="44">
        <f t="shared" si="38"/>
        <v>26601</v>
      </c>
      <c r="G65" s="44">
        <f>SUM(G66:G67)</f>
        <v>24007</v>
      </c>
      <c r="H65" s="44">
        <f t="shared" ref="H65:N65" si="39">SUM(H66:H67)</f>
        <v>22452</v>
      </c>
      <c r="I65" s="44">
        <f t="shared" si="39"/>
        <v>20835</v>
      </c>
      <c r="J65" s="44">
        <f t="shared" si="39"/>
        <v>18299</v>
      </c>
      <c r="K65" s="44">
        <f t="shared" si="39"/>
        <v>15895</v>
      </c>
      <c r="L65" s="44">
        <f t="shared" si="39"/>
        <v>13993</v>
      </c>
      <c r="M65" s="44">
        <f t="shared" si="39"/>
        <v>11840</v>
      </c>
      <c r="N65" s="44">
        <f t="shared" si="39"/>
        <v>5228</v>
      </c>
      <c r="O65" s="44">
        <f t="shared" ref="O65" si="40">SUM(O66:O67)</f>
        <v>4183</v>
      </c>
      <c r="Q65" s="44">
        <f t="shared" si="2"/>
        <v>24007</v>
      </c>
      <c r="R65" s="44">
        <f t="shared" si="3"/>
        <v>15895</v>
      </c>
      <c r="S65" s="44">
        <f t="shared" si="4"/>
        <v>4183</v>
      </c>
      <c r="T65" s="30"/>
      <c r="U65" s="30"/>
      <c r="V65" s="30"/>
      <c r="W65" s="30"/>
      <c r="X65" s="30"/>
      <c r="Y65" s="30"/>
      <c r="Z65" s="30"/>
    </row>
    <row r="66" spans="2:26" ht="12" customHeight="1" x14ac:dyDescent="0.2">
      <c r="B66" s="35"/>
      <c r="C66" s="36" t="s">
        <v>55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Q66" s="37">
        <f t="shared" si="2"/>
        <v>0</v>
      </c>
      <c r="R66" s="37">
        <f t="shared" si="3"/>
        <v>0</v>
      </c>
      <c r="S66" s="37">
        <f t="shared" si="4"/>
        <v>0</v>
      </c>
      <c r="Z66" s="40"/>
    </row>
    <row r="67" spans="2:26" ht="12" customHeight="1" x14ac:dyDescent="0.2">
      <c r="B67" s="35"/>
      <c r="C67" s="36" t="s">
        <v>56</v>
      </c>
      <c r="D67" s="37">
        <v>44065</v>
      </c>
      <c r="E67" s="37">
        <v>28312</v>
      </c>
      <c r="F67" s="37">
        <v>26601</v>
      </c>
      <c r="G67" s="37">
        <v>24007</v>
      </c>
      <c r="H67" s="37">
        <v>22452</v>
      </c>
      <c r="I67" s="37">
        <v>20835</v>
      </c>
      <c r="J67" s="37">
        <v>18299</v>
      </c>
      <c r="K67" s="37">
        <v>15895</v>
      </c>
      <c r="L67" s="37">
        <v>13993</v>
      </c>
      <c r="M67" s="37">
        <v>11840</v>
      </c>
      <c r="N67" s="37">
        <v>5228</v>
      </c>
      <c r="O67" s="37">
        <v>4183</v>
      </c>
      <c r="Q67" s="37">
        <f t="shared" si="2"/>
        <v>24007</v>
      </c>
      <c r="R67" s="37">
        <f t="shared" si="3"/>
        <v>15895</v>
      </c>
      <c r="S67" s="37">
        <f t="shared" si="4"/>
        <v>4183</v>
      </c>
    </row>
    <row r="68" spans="2:26" s="40" customFormat="1" ht="12" customHeight="1" x14ac:dyDescent="0.2">
      <c r="B68" s="42"/>
      <c r="C68" s="43" t="s">
        <v>103</v>
      </c>
      <c r="D68" s="44">
        <f t="shared" ref="D68:F68" si="41">D69+D70</f>
        <v>8625</v>
      </c>
      <c r="E68" s="44">
        <f t="shared" si="41"/>
        <v>10909</v>
      </c>
      <c r="F68" s="44">
        <f t="shared" si="41"/>
        <v>16704</v>
      </c>
      <c r="G68" s="44">
        <f>G69+G70</f>
        <v>9383</v>
      </c>
      <c r="H68" s="44">
        <f t="shared" ref="H68:O68" si="42">H69+H70</f>
        <v>9556</v>
      </c>
      <c r="I68" s="44">
        <f t="shared" si="42"/>
        <v>7882</v>
      </c>
      <c r="J68" s="44">
        <f t="shared" si="42"/>
        <v>11516</v>
      </c>
      <c r="K68" s="44">
        <f t="shared" si="42"/>
        <v>2470</v>
      </c>
      <c r="L68" s="44">
        <f t="shared" si="42"/>
        <v>3776</v>
      </c>
      <c r="M68" s="44">
        <f t="shared" si="42"/>
        <v>1863</v>
      </c>
      <c r="N68" s="44">
        <f t="shared" si="42"/>
        <v>1899</v>
      </c>
      <c r="O68" s="44">
        <f t="shared" si="42"/>
        <v>1869</v>
      </c>
      <c r="Q68" s="44">
        <f t="shared" si="2"/>
        <v>9383</v>
      </c>
      <c r="R68" s="44">
        <f t="shared" si="3"/>
        <v>2470</v>
      </c>
      <c r="S68" s="44">
        <f t="shared" si="4"/>
        <v>1869</v>
      </c>
      <c r="T68" s="30"/>
      <c r="U68" s="30"/>
      <c r="V68" s="30"/>
      <c r="W68" s="30"/>
      <c r="Z68" s="30"/>
    </row>
    <row r="69" spans="2:26" ht="12" customHeight="1" x14ac:dyDescent="0.2">
      <c r="B69" s="35"/>
      <c r="C69" s="36" t="s">
        <v>104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Q69" s="37">
        <f t="shared" si="2"/>
        <v>0</v>
      </c>
      <c r="R69" s="37">
        <f t="shared" si="3"/>
        <v>0</v>
      </c>
      <c r="S69" s="37">
        <f t="shared" si="4"/>
        <v>0</v>
      </c>
      <c r="W69" s="40"/>
      <c r="Z69" s="40"/>
    </row>
    <row r="70" spans="2:26" ht="12" customHeight="1" x14ac:dyDescent="0.2">
      <c r="B70" s="35"/>
      <c r="C70" s="36" t="s">
        <v>105</v>
      </c>
      <c r="D70" s="37">
        <v>8625</v>
      </c>
      <c r="E70" s="37">
        <v>10909</v>
      </c>
      <c r="F70" s="37">
        <v>16704</v>
      </c>
      <c r="G70" s="37">
        <v>9383</v>
      </c>
      <c r="H70" s="37">
        <v>9556</v>
      </c>
      <c r="I70" s="37">
        <v>7882</v>
      </c>
      <c r="J70" s="37">
        <v>11516</v>
      </c>
      <c r="K70" s="37">
        <v>2470</v>
      </c>
      <c r="L70" s="37">
        <v>3776</v>
      </c>
      <c r="M70" s="37">
        <v>1863</v>
      </c>
      <c r="N70" s="37">
        <v>1899</v>
      </c>
      <c r="O70" s="37">
        <v>1869</v>
      </c>
      <c r="Q70" s="37">
        <f t="shared" si="2"/>
        <v>9383</v>
      </c>
      <c r="R70" s="37">
        <f t="shared" si="3"/>
        <v>2470</v>
      </c>
      <c r="S70" s="37">
        <f t="shared" si="4"/>
        <v>1869</v>
      </c>
    </row>
    <row r="71" spans="2:26" ht="12" customHeight="1" x14ac:dyDescent="0.2">
      <c r="B71" s="35"/>
      <c r="C71" s="36" t="s">
        <v>106</v>
      </c>
      <c r="D71" s="37"/>
      <c r="E71" s="37"/>
      <c r="F71" s="37"/>
      <c r="G71" s="37">
        <v>3407</v>
      </c>
      <c r="H71" s="37">
        <v>0</v>
      </c>
      <c r="I71" s="37">
        <v>0</v>
      </c>
      <c r="J71" s="37"/>
      <c r="K71" s="37">
        <v>1954</v>
      </c>
      <c r="L71" s="37">
        <v>1709</v>
      </c>
      <c r="M71" s="37">
        <v>1465</v>
      </c>
      <c r="N71" s="37">
        <v>1221</v>
      </c>
      <c r="O71" s="37">
        <v>976</v>
      </c>
      <c r="Q71" s="37">
        <f t="shared" si="2"/>
        <v>3407</v>
      </c>
      <c r="R71" s="37">
        <f t="shared" si="3"/>
        <v>1954</v>
      </c>
      <c r="S71" s="37">
        <f t="shared" si="4"/>
        <v>976</v>
      </c>
      <c r="X71" s="40"/>
      <c r="Y71" s="40"/>
    </row>
    <row r="72" spans="2:26" ht="12" customHeight="1" x14ac:dyDescent="0.2">
      <c r="B72" s="35"/>
      <c r="C72" s="36" t="s">
        <v>107</v>
      </c>
      <c r="D72" s="37"/>
      <c r="E72" s="37"/>
      <c r="F72" s="37"/>
      <c r="G72" s="37">
        <v>5643</v>
      </c>
      <c r="H72" s="37">
        <v>18273</v>
      </c>
      <c r="I72" s="37">
        <v>24238</v>
      </c>
      <c r="J72" s="37">
        <v>24932</v>
      </c>
      <c r="K72" s="37">
        <v>21112</v>
      </c>
      <c r="L72" s="37">
        <v>20312</v>
      </c>
      <c r="M72" s="37">
        <v>21929</v>
      </c>
      <c r="N72" s="37">
        <v>20633</v>
      </c>
      <c r="O72" s="37">
        <v>22798</v>
      </c>
      <c r="Q72" s="37">
        <f t="shared" si="2"/>
        <v>5643</v>
      </c>
      <c r="R72" s="37">
        <f t="shared" si="3"/>
        <v>21112</v>
      </c>
      <c r="S72" s="37">
        <f t="shared" si="4"/>
        <v>22798</v>
      </c>
    </row>
    <row r="73" spans="2:26" ht="12" customHeight="1" x14ac:dyDescent="0.2">
      <c r="B73" s="32"/>
      <c r="C73" s="33" t="s">
        <v>108</v>
      </c>
      <c r="D73" s="34">
        <v>8176</v>
      </c>
      <c r="E73" s="34">
        <v>7408</v>
      </c>
      <c r="F73" s="34">
        <v>4902</v>
      </c>
      <c r="G73" s="34">
        <v>4223</v>
      </c>
      <c r="H73" s="34">
        <v>4223</v>
      </c>
      <c r="I73" s="34">
        <v>7175</v>
      </c>
      <c r="J73" s="34">
        <v>6835</v>
      </c>
      <c r="K73" s="34">
        <v>7062</v>
      </c>
      <c r="L73" s="34">
        <v>6834</v>
      </c>
      <c r="M73" s="34">
        <v>6754</v>
      </c>
      <c r="N73" s="34">
        <v>7520</v>
      </c>
      <c r="O73" s="34">
        <v>7237</v>
      </c>
      <c r="Q73" s="34">
        <f t="shared" si="2"/>
        <v>4223</v>
      </c>
      <c r="R73" s="34">
        <f t="shared" si="3"/>
        <v>7062</v>
      </c>
      <c r="S73" s="34">
        <f t="shared" si="4"/>
        <v>7237</v>
      </c>
    </row>
    <row r="74" spans="2:26" ht="12" customHeight="1" x14ac:dyDescent="0.2">
      <c r="B74" s="32"/>
      <c r="C74" s="33" t="s">
        <v>109</v>
      </c>
      <c r="D74" s="34">
        <v>6736</v>
      </c>
      <c r="E74" s="34">
        <v>6736</v>
      </c>
      <c r="F74" s="34">
        <v>6736</v>
      </c>
      <c r="G74" s="34">
        <v>7128</v>
      </c>
      <c r="H74" s="34">
        <v>7128</v>
      </c>
      <c r="I74" s="34">
        <v>7128</v>
      </c>
      <c r="J74" s="34">
        <v>7128</v>
      </c>
      <c r="K74" s="34">
        <v>8111</v>
      </c>
      <c r="L74" s="34">
        <v>8111</v>
      </c>
      <c r="M74" s="34">
        <v>8111</v>
      </c>
      <c r="N74" s="34">
        <v>8912</v>
      </c>
      <c r="O74" s="34">
        <v>8354</v>
      </c>
      <c r="Q74" s="34">
        <f t="shared" si="2"/>
        <v>7128</v>
      </c>
      <c r="R74" s="34">
        <f t="shared" si="3"/>
        <v>8111</v>
      </c>
      <c r="S74" s="34">
        <f t="shared" si="4"/>
        <v>8354</v>
      </c>
      <c r="W74" s="40"/>
    </row>
    <row r="75" spans="2:26" ht="12" customHeight="1" x14ac:dyDescent="0.2">
      <c r="B75" s="32"/>
      <c r="C75" s="33" t="s">
        <v>110</v>
      </c>
      <c r="D75" s="34">
        <v>1201</v>
      </c>
      <c r="E75" s="34">
        <v>1214</v>
      </c>
      <c r="F75" s="34">
        <v>1214</v>
      </c>
      <c r="G75" s="34">
        <v>978</v>
      </c>
      <c r="H75" s="34">
        <v>979</v>
      </c>
      <c r="I75" s="34">
        <v>996</v>
      </c>
      <c r="J75" s="34">
        <v>996</v>
      </c>
      <c r="K75" s="34">
        <v>993</v>
      </c>
      <c r="L75" s="34">
        <v>993</v>
      </c>
      <c r="M75" s="34">
        <v>993</v>
      </c>
      <c r="N75" s="34">
        <v>993</v>
      </c>
      <c r="O75" s="34">
        <v>997</v>
      </c>
      <c r="Q75" s="34">
        <f t="shared" ref="Q75:Q92" si="43">G75</f>
        <v>978</v>
      </c>
      <c r="R75" s="34">
        <f t="shared" ref="R75:R92" si="44">K75</f>
        <v>993</v>
      </c>
      <c r="S75" s="34">
        <f t="shared" ref="S75:S93" si="45">O75</f>
        <v>997</v>
      </c>
    </row>
    <row r="76" spans="2:26" ht="12" customHeight="1" x14ac:dyDescent="0.2">
      <c r="B76" s="191" t="s">
        <v>111</v>
      </c>
      <c r="C76" s="192"/>
      <c r="D76" s="41">
        <f t="shared" ref="D76:F76" si="46">SUM(D77,D80,D83:D86,D89:D92)</f>
        <v>289073</v>
      </c>
      <c r="E76" s="41">
        <f t="shared" si="46"/>
        <v>322454</v>
      </c>
      <c r="F76" s="41">
        <f t="shared" si="46"/>
        <v>303895</v>
      </c>
      <c r="G76" s="41">
        <f>SUM(G77,G80,G83:G86,G89:G92)</f>
        <v>307437</v>
      </c>
      <c r="H76" s="41">
        <f t="shared" ref="H76:N76" si="47">SUM(H77,H80,H83:H86,H89:H92)</f>
        <v>316973</v>
      </c>
      <c r="I76" s="41">
        <f t="shared" si="47"/>
        <v>311654</v>
      </c>
      <c r="J76" s="41">
        <f t="shared" si="47"/>
        <v>307115</v>
      </c>
      <c r="K76" s="41">
        <f t="shared" si="47"/>
        <v>337350</v>
      </c>
      <c r="L76" s="41">
        <f t="shared" si="47"/>
        <v>343022.00499999995</v>
      </c>
      <c r="M76" s="41">
        <f t="shared" si="47"/>
        <v>340606</v>
      </c>
      <c r="N76" s="41">
        <f t="shared" si="47"/>
        <v>354630</v>
      </c>
      <c r="O76" s="41">
        <f t="shared" ref="O76" si="48">SUM(O77,O80,O83:O86,O89:O92)</f>
        <v>309851</v>
      </c>
      <c r="Q76" s="41">
        <f t="shared" si="43"/>
        <v>307437</v>
      </c>
      <c r="R76" s="41">
        <f t="shared" si="44"/>
        <v>337350</v>
      </c>
      <c r="S76" s="41">
        <f t="shared" si="45"/>
        <v>309851</v>
      </c>
    </row>
    <row r="77" spans="2:26" s="40" customFormat="1" ht="12" customHeight="1" x14ac:dyDescent="0.2">
      <c r="B77" s="42"/>
      <c r="C77" s="43" t="s">
        <v>112</v>
      </c>
      <c r="D77" s="44">
        <f t="shared" ref="D77:F77" si="49">SUM(D78:D79)</f>
        <v>113153</v>
      </c>
      <c r="E77" s="44">
        <f t="shared" si="49"/>
        <v>142457</v>
      </c>
      <c r="F77" s="44">
        <f t="shared" si="49"/>
        <v>138881</v>
      </c>
      <c r="G77" s="44">
        <f>SUM(G78:G79)</f>
        <v>139286</v>
      </c>
      <c r="H77" s="44">
        <f t="shared" ref="H77:N77" si="50">SUM(H78:H79)</f>
        <v>148374</v>
      </c>
      <c r="I77" s="44">
        <f t="shared" si="50"/>
        <v>144928</v>
      </c>
      <c r="J77" s="44">
        <f t="shared" si="50"/>
        <v>136981</v>
      </c>
      <c r="K77" s="44">
        <f t="shared" si="50"/>
        <v>139261</v>
      </c>
      <c r="L77" s="44">
        <f t="shared" si="50"/>
        <v>127029</v>
      </c>
      <c r="M77" s="44">
        <f t="shared" si="50"/>
        <v>131896</v>
      </c>
      <c r="N77" s="44">
        <f t="shared" si="50"/>
        <v>147992</v>
      </c>
      <c r="O77" s="44">
        <f t="shared" ref="O77" si="51">SUM(O78:O79)</f>
        <v>125218</v>
      </c>
      <c r="Q77" s="44">
        <f t="shared" si="43"/>
        <v>139286</v>
      </c>
      <c r="R77" s="44">
        <f t="shared" si="44"/>
        <v>139261</v>
      </c>
      <c r="S77" s="44">
        <f t="shared" si="45"/>
        <v>125218</v>
      </c>
      <c r="T77" s="30"/>
      <c r="U77" s="30"/>
      <c r="V77" s="30"/>
      <c r="W77" s="30"/>
      <c r="X77" s="30"/>
      <c r="Y77" s="30"/>
      <c r="Z77" s="30"/>
    </row>
    <row r="78" spans="2:26" ht="12" customHeight="1" x14ac:dyDescent="0.2">
      <c r="B78" s="35"/>
      <c r="C78" s="36" t="s">
        <v>55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Q78" s="37">
        <f t="shared" si="43"/>
        <v>0</v>
      </c>
      <c r="R78" s="37">
        <f t="shared" si="44"/>
        <v>0</v>
      </c>
      <c r="S78" s="37">
        <f t="shared" si="45"/>
        <v>0</v>
      </c>
    </row>
    <row r="79" spans="2:26" ht="12" customHeight="1" x14ac:dyDescent="0.2">
      <c r="B79" s="35"/>
      <c r="C79" s="36" t="s">
        <v>56</v>
      </c>
      <c r="D79" s="37">
        <v>113153</v>
      </c>
      <c r="E79" s="37">
        <v>142457</v>
      </c>
      <c r="F79" s="37">
        <v>138881</v>
      </c>
      <c r="G79" s="37">
        <v>139286</v>
      </c>
      <c r="H79" s="37">
        <v>148374</v>
      </c>
      <c r="I79" s="37">
        <v>144928</v>
      </c>
      <c r="J79" s="37">
        <v>136981</v>
      </c>
      <c r="K79" s="37">
        <v>139261</v>
      </c>
      <c r="L79" s="37">
        <v>127029</v>
      </c>
      <c r="M79" s="37">
        <v>131896</v>
      </c>
      <c r="N79" s="37">
        <v>147992</v>
      </c>
      <c r="O79" s="37">
        <v>125218</v>
      </c>
      <c r="Q79" s="37">
        <f t="shared" si="43"/>
        <v>139286</v>
      </c>
      <c r="R79" s="37">
        <f t="shared" si="44"/>
        <v>139261</v>
      </c>
      <c r="S79" s="37">
        <f t="shared" si="45"/>
        <v>125218</v>
      </c>
      <c r="Z79" s="40"/>
    </row>
    <row r="80" spans="2:26" s="40" customFormat="1" ht="12" customHeight="1" x14ac:dyDescent="0.2">
      <c r="B80" s="42"/>
      <c r="C80" s="43" t="s">
        <v>113</v>
      </c>
      <c r="D80" s="44">
        <f t="shared" ref="D80:F80" si="52">SUM(D81:D82)</f>
        <v>81494</v>
      </c>
      <c r="E80" s="44">
        <f t="shared" si="52"/>
        <v>97305</v>
      </c>
      <c r="F80" s="44">
        <f t="shared" si="52"/>
        <v>88409</v>
      </c>
      <c r="G80" s="44">
        <f>SUM(G81:G82)</f>
        <v>86607</v>
      </c>
      <c r="H80" s="44">
        <f t="shared" ref="H80:O80" si="53">SUM(H81:H82)</f>
        <v>87347</v>
      </c>
      <c r="I80" s="44">
        <f t="shared" si="53"/>
        <v>82605</v>
      </c>
      <c r="J80" s="44">
        <f t="shared" si="53"/>
        <v>86038</v>
      </c>
      <c r="K80" s="44">
        <f t="shared" si="53"/>
        <v>86654</v>
      </c>
      <c r="L80" s="44">
        <f t="shared" si="53"/>
        <v>99557</v>
      </c>
      <c r="M80" s="44">
        <f t="shared" si="53"/>
        <v>90432</v>
      </c>
      <c r="N80" s="44">
        <f t="shared" si="53"/>
        <v>92607</v>
      </c>
      <c r="O80" s="44">
        <f t="shared" si="53"/>
        <v>71445</v>
      </c>
      <c r="Q80" s="44">
        <f t="shared" si="43"/>
        <v>86607</v>
      </c>
      <c r="R80" s="44">
        <f t="shared" si="44"/>
        <v>86654</v>
      </c>
      <c r="S80" s="44">
        <f t="shared" si="45"/>
        <v>71445</v>
      </c>
      <c r="T80" s="30"/>
      <c r="U80" s="30"/>
      <c r="V80" s="30"/>
      <c r="W80" s="30"/>
      <c r="X80" s="30"/>
      <c r="Y80" s="30"/>
      <c r="Z80" s="30"/>
    </row>
    <row r="81" spans="2:26" ht="12" customHeight="1" x14ac:dyDescent="0.2">
      <c r="B81" s="35"/>
      <c r="C81" s="36" t="s">
        <v>104</v>
      </c>
      <c r="D81" s="37">
        <v>43</v>
      </c>
      <c r="E81" s="37">
        <v>278</v>
      </c>
      <c r="F81" s="37">
        <v>655</v>
      </c>
      <c r="G81" s="37">
        <v>278</v>
      </c>
      <c r="H81" s="37">
        <v>430</v>
      </c>
      <c r="I81" s="37">
        <v>918</v>
      </c>
      <c r="J81" s="37">
        <v>920</v>
      </c>
      <c r="K81" s="37">
        <v>1030</v>
      </c>
      <c r="L81" s="37">
        <v>1177</v>
      </c>
      <c r="M81" s="37">
        <v>452</v>
      </c>
      <c r="N81" s="37">
        <v>223</v>
      </c>
      <c r="O81" s="37">
        <v>143</v>
      </c>
      <c r="Q81" s="37">
        <f t="shared" si="43"/>
        <v>278</v>
      </c>
      <c r="R81" s="37">
        <f t="shared" si="44"/>
        <v>1030</v>
      </c>
      <c r="S81" s="37">
        <f t="shared" si="45"/>
        <v>143</v>
      </c>
    </row>
    <row r="82" spans="2:26" ht="12" customHeight="1" x14ac:dyDescent="0.2">
      <c r="B82" s="35"/>
      <c r="C82" s="36" t="s">
        <v>105</v>
      </c>
      <c r="D82" s="37">
        <v>81451</v>
      </c>
      <c r="E82" s="37">
        <v>97027</v>
      </c>
      <c r="F82" s="37">
        <v>87754</v>
      </c>
      <c r="G82" s="37">
        <v>86329</v>
      </c>
      <c r="H82" s="37">
        <v>86917</v>
      </c>
      <c r="I82" s="37">
        <v>81687</v>
      </c>
      <c r="J82" s="37">
        <v>85118</v>
      </c>
      <c r="K82" s="37">
        <v>85624</v>
      </c>
      <c r="L82" s="37">
        <v>98380</v>
      </c>
      <c r="M82" s="37">
        <v>89980</v>
      </c>
      <c r="N82" s="37">
        <v>92384</v>
      </c>
      <c r="O82" s="37">
        <v>71302</v>
      </c>
      <c r="Q82" s="37">
        <f t="shared" si="43"/>
        <v>86329</v>
      </c>
      <c r="R82" s="37">
        <f t="shared" si="44"/>
        <v>85624</v>
      </c>
      <c r="S82" s="37">
        <f t="shared" si="45"/>
        <v>71302</v>
      </c>
      <c r="Y82" s="40"/>
      <c r="Z82" s="40"/>
    </row>
    <row r="83" spans="2:26" ht="12" customHeight="1" x14ac:dyDescent="0.2">
      <c r="B83" s="35"/>
      <c r="C83" s="36" t="s">
        <v>106</v>
      </c>
      <c r="D83" s="37"/>
      <c r="E83" s="37"/>
      <c r="F83" s="37"/>
      <c r="G83" s="37">
        <v>2049</v>
      </c>
      <c r="H83" s="37">
        <v>4946</v>
      </c>
      <c r="I83" s="37">
        <v>4433</v>
      </c>
      <c r="J83" s="37">
        <v>513</v>
      </c>
      <c r="K83" s="37">
        <v>11773</v>
      </c>
      <c r="L83" s="37">
        <v>11506</v>
      </c>
      <c r="M83" s="37">
        <v>11317</v>
      </c>
      <c r="N83" s="37">
        <v>5599</v>
      </c>
      <c r="O83" s="37">
        <v>977</v>
      </c>
      <c r="Q83" s="37">
        <f t="shared" si="43"/>
        <v>2049</v>
      </c>
      <c r="R83" s="37">
        <f t="shared" si="44"/>
        <v>11773</v>
      </c>
      <c r="S83" s="37">
        <f t="shared" si="45"/>
        <v>977</v>
      </c>
      <c r="X83" s="40"/>
    </row>
    <row r="84" spans="2:26" ht="12" customHeight="1" x14ac:dyDescent="0.2">
      <c r="B84" s="35"/>
      <c r="C84" s="33" t="s">
        <v>114</v>
      </c>
      <c r="D84" s="34">
        <v>1602</v>
      </c>
      <c r="E84" s="34">
        <v>2310</v>
      </c>
      <c r="F84" s="34">
        <v>2366</v>
      </c>
      <c r="G84" s="34">
        <v>2681</v>
      </c>
      <c r="H84" s="34">
        <v>1884</v>
      </c>
      <c r="I84" s="34">
        <v>1875</v>
      </c>
      <c r="J84" s="34">
        <v>2731</v>
      </c>
      <c r="K84" s="34">
        <v>3747</v>
      </c>
      <c r="L84" s="34">
        <v>4363</v>
      </c>
      <c r="M84" s="34">
        <v>6223</v>
      </c>
      <c r="N84" s="34">
        <v>5298</v>
      </c>
      <c r="O84" s="34">
        <v>5219</v>
      </c>
      <c r="Q84" s="34">
        <f t="shared" si="43"/>
        <v>2681</v>
      </c>
      <c r="R84" s="34">
        <f t="shared" si="44"/>
        <v>3747</v>
      </c>
      <c r="S84" s="34">
        <f t="shared" si="45"/>
        <v>5219</v>
      </c>
    </row>
    <row r="85" spans="2:26" ht="12" customHeight="1" x14ac:dyDescent="0.2">
      <c r="B85" s="32"/>
      <c r="C85" s="33" t="s">
        <v>115</v>
      </c>
      <c r="D85" s="34">
        <v>13238</v>
      </c>
      <c r="E85" s="34">
        <v>15253</v>
      </c>
      <c r="F85" s="34">
        <v>15506</v>
      </c>
      <c r="G85" s="34">
        <v>16079</v>
      </c>
      <c r="H85" s="34">
        <v>15960</v>
      </c>
      <c r="I85" s="34">
        <v>16392</v>
      </c>
      <c r="J85" s="34">
        <v>16209</v>
      </c>
      <c r="K85" s="34">
        <v>16924</v>
      </c>
      <c r="L85" s="34">
        <v>13409</v>
      </c>
      <c r="M85" s="34">
        <v>20744</v>
      </c>
      <c r="N85" s="34">
        <v>17146</v>
      </c>
      <c r="O85" s="34">
        <v>15885</v>
      </c>
      <c r="Q85" s="34">
        <f t="shared" si="43"/>
        <v>16079</v>
      </c>
      <c r="R85" s="34">
        <f t="shared" si="44"/>
        <v>16924</v>
      </c>
      <c r="S85" s="34">
        <f t="shared" si="45"/>
        <v>15885</v>
      </c>
      <c r="W85" s="40"/>
      <c r="Y85" s="40"/>
    </row>
    <row r="86" spans="2:26" s="40" customFormat="1" ht="12" customHeight="1" x14ac:dyDescent="0.2">
      <c r="B86" s="42"/>
      <c r="C86" s="43" t="s">
        <v>116</v>
      </c>
      <c r="D86" s="44">
        <f t="shared" ref="D86:F86" si="54">D87+D88</f>
        <v>41173</v>
      </c>
      <c r="E86" s="44">
        <f t="shared" si="54"/>
        <v>38762</v>
      </c>
      <c r="F86" s="44">
        <f t="shared" si="54"/>
        <v>34903</v>
      </c>
      <c r="G86" s="44">
        <f>G87+G88</f>
        <v>32476</v>
      </c>
      <c r="H86" s="44">
        <f t="shared" ref="H86:O86" si="55">H87+H88</f>
        <v>28907</v>
      </c>
      <c r="I86" s="44">
        <f t="shared" si="55"/>
        <v>28157</v>
      </c>
      <c r="J86" s="44">
        <f t="shared" si="55"/>
        <v>27300</v>
      </c>
      <c r="K86" s="44">
        <f t="shared" si="55"/>
        <v>37619</v>
      </c>
      <c r="L86" s="44">
        <f t="shared" si="55"/>
        <v>44282.004999999939</v>
      </c>
      <c r="M86" s="44">
        <f t="shared" si="55"/>
        <v>36221</v>
      </c>
      <c r="N86" s="44">
        <f t="shared" si="55"/>
        <v>40782</v>
      </c>
      <c r="O86" s="44">
        <f t="shared" si="55"/>
        <v>45846</v>
      </c>
      <c r="Q86" s="44">
        <f t="shared" si="43"/>
        <v>32476</v>
      </c>
      <c r="R86" s="44">
        <f t="shared" si="44"/>
        <v>37619</v>
      </c>
      <c r="S86" s="44">
        <f t="shared" si="45"/>
        <v>45846</v>
      </c>
      <c r="T86" s="30"/>
      <c r="U86" s="30"/>
      <c r="V86" s="30"/>
      <c r="W86" s="30"/>
      <c r="Y86" s="30"/>
      <c r="Z86" s="30"/>
    </row>
    <row r="87" spans="2:26" ht="12" customHeight="1" x14ac:dyDescent="0.2">
      <c r="B87" s="35"/>
      <c r="C87" s="36" t="s">
        <v>104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4.9999999391729943E-3</v>
      </c>
      <c r="M87" s="37">
        <v>0</v>
      </c>
      <c r="N87" s="37">
        <v>0</v>
      </c>
      <c r="O87" s="37">
        <v>0</v>
      </c>
      <c r="Q87" s="37">
        <f t="shared" si="43"/>
        <v>0</v>
      </c>
      <c r="R87" s="37">
        <f t="shared" si="44"/>
        <v>0</v>
      </c>
      <c r="S87" s="37">
        <f t="shared" si="45"/>
        <v>0</v>
      </c>
    </row>
    <row r="88" spans="2:26" ht="12" customHeight="1" x14ac:dyDescent="0.2">
      <c r="B88" s="35"/>
      <c r="C88" s="36" t="s">
        <v>105</v>
      </c>
      <c r="D88" s="37">
        <v>41173</v>
      </c>
      <c r="E88" s="37">
        <v>38762</v>
      </c>
      <c r="F88" s="37">
        <v>34903</v>
      </c>
      <c r="G88" s="37">
        <v>32476</v>
      </c>
      <c r="H88" s="37">
        <v>28907</v>
      </c>
      <c r="I88" s="37">
        <v>28157</v>
      </c>
      <c r="J88" s="37">
        <v>27300</v>
      </c>
      <c r="K88" s="37">
        <v>37619</v>
      </c>
      <c r="L88" s="37">
        <v>44282</v>
      </c>
      <c r="M88" s="37">
        <v>36221</v>
      </c>
      <c r="N88" s="37">
        <v>40782</v>
      </c>
      <c r="O88" s="37">
        <v>45846</v>
      </c>
      <c r="Q88" s="37">
        <f t="shared" si="43"/>
        <v>32476</v>
      </c>
      <c r="R88" s="37">
        <f t="shared" si="44"/>
        <v>37619</v>
      </c>
      <c r="S88" s="37">
        <f t="shared" si="45"/>
        <v>45846</v>
      </c>
      <c r="W88" s="40"/>
      <c r="Z88" s="40"/>
    </row>
    <row r="89" spans="2:26" ht="12" customHeight="1" x14ac:dyDescent="0.2">
      <c r="B89" s="35"/>
      <c r="C89" s="36" t="s">
        <v>117</v>
      </c>
      <c r="D89" s="37"/>
      <c r="E89" s="37"/>
      <c r="F89" s="37"/>
      <c r="G89" s="37">
        <v>3959</v>
      </c>
      <c r="H89" s="37">
        <v>5241</v>
      </c>
      <c r="I89" s="37">
        <v>8005</v>
      </c>
      <c r="J89" s="37">
        <v>8184</v>
      </c>
      <c r="K89" s="37">
        <v>8836</v>
      </c>
      <c r="L89" s="37">
        <v>8860</v>
      </c>
      <c r="M89" s="37">
        <v>9797</v>
      </c>
      <c r="N89" s="37">
        <v>9442</v>
      </c>
      <c r="O89" s="37">
        <v>10020</v>
      </c>
      <c r="Q89" s="37">
        <f t="shared" si="43"/>
        <v>3959</v>
      </c>
      <c r="R89" s="37">
        <f t="shared" si="44"/>
        <v>8836</v>
      </c>
      <c r="S89" s="37">
        <f t="shared" si="45"/>
        <v>10020</v>
      </c>
    </row>
    <row r="90" spans="2:26" ht="12" customHeight="1" x14ac:dyDescent="0.2">
      <c r="B90" s="32"/>
      <c r="C90" s="33" t="s">
        <v>118</v>
      </c>
      <c r="D90" s="34">
        <v>16202</v>
      </c>
      <c r="E90" s="34">
        <v>15419</v>
      </c>
      <c r="F90" s="34">
        <v>15840</v>
      </c>
      <c r="G90" s="34">
        <v>16466</v>
      </c>
      <c r="H90" s="34">
        <v>15990</v>
      </c>
      <c r="I90" s="34">
        <v>16105</v>
      </c>
      <c r="J90" s="34">
        <v>16217</v>
      </c>
      <c r="K90" s="34">
        <v>13743</v>
      </c>
      <c r="L90" s="34">
        <v>15597</v>
      </c>
      <c r="M90" s="34">
        <v>15558</v>
      </c>
      <c r="N90" s="34">
        <v>15234</v>
      </c>
      <c r="O90" s="34">
        <v>17397</v>
      </c>
      <c r="Q90" s="34">
        <f t="shared" si="43"/>
        <v>16466</v>
      </c>
      <c r="R90" s="34">
        <f t="shared" si="44"/>
        <v>13743</v>
      </c>
      <c r="S90" s="34">
        <f t="shared" si="45"/>
        <v>17397</v>
      </c>
    </row>
    <row r="91" spans="2:26" ht="12" customHeight="1" x14ac:dyDescent="0.2">
      <c r="B91" s="32"/>
      <c r="C91" s="33" t="s">
        <v>119</v>
      </c>
      <c r="D91" s="34">
        <v>22211</v>
      </c>
      <c r="E91" s="34">
        <v>10948</v>
      </c>
      <c r="F91" s="34">
        <v>7990</v>
      </c>
      <c r="G91" s="34">
        <v>7834</v>
      </c>
      <c r="H91" s="34">
        <v>8324</v>
      </c>
      <c r="I91" s="34">
        <v>9154</v>
      </c>
      <c r="J91" s="34">
        <v>12942</v>
      </c>
      <c r="K91" s="34">
        <v>18650</v>
      </c>
      <c r="L91" s="34">
        <v>18276</v>
      </c>
      <c r="M91" s="34">
        <v>18275</v>
      </c>
      <c r="N91" s="34">
        <v>20530</v>
      </c>
      <c r="O91" s="34">
        <v>17844</v>
      </c>
      <c r="Q91" s="34">
        <f t="shared" si="43"/>
        <v>7834</v>
      </c>
      <c r="R91" s="34">
        <f t="shared" si="44"/>
        <v>18650</v>
      </c>
      <c r="S91" s="34">
        <f t="shared" si="45"/>
        <v>17844</v>
      </c>
      <c r="Y91" s="40"/>
    </row>
    <row r="92" spans="2:26" ht="12" customHeight="1" x14ac:dyDescent="0.2">
      <c r="B92" s="32"/>
      <c r="C92" s="33" t="s">
        <v>120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143</v>
      </c>
      <c r="L92" s="38">
        <v>143</v>
      </c>
      <c r="M92" s="38">
        <v>143</v>
      </c>
      <c r="N92" s="38">
        <v>0</v>
      </c>
      <c r="O92" s="38">
        <v>0</v>
      </c>
      <c r="Q92" s="38">
        <f t="shared" si="43"/>
        <v>0</v>
      </c>
      <c r="R92" s="38">
        <f t="shared" si="44"/>
        <v>143</v>
      </c>
      <c r="S92" s="38">
        <f t="shared" si="45"/>
        <v>0</v>
      </c>
      <c r="X92" s="40"/>
    </row>
    <row r="93" spans="2:26" ht="12" customHeight="1" x14ac:dyDescent="0.2">
      <c r="B93" s="188" t="s">
        <v>121</v>
      </c>
      <c r="C93" s="188"/>
      <c r="D93" s="41">
        <f t="shared" ref="D93:F93" si="56">SUM(D51,D63)</f>
        <v>828524</v>
      </c>
      <c r="E93" s="41">
        <f t="shared" si="56"/>
        <v>842284</v>
      </c>
      <c r="F93" s="41">
        <f t="shared" si="56"/>
        <v>837730</v>
      </c>
      <c r="G93" s="41">
        <f>SUM(G51,G63)</f>
        <v>839190</v>
      </c>
      <c r="H93" s="41">
        <f t="shared" ref="H93:O93" si="57">SUM(H51,H63)</f>
        <v>871987</v>
      </c>
      <c r="I93" s="41">
        <f t="shared" si="57"/>
        <v>860208</v>
      </c>
      <c r="J93" s="41">
        <f t="shared" si="57"/>
        <v>870728</v>
      </c>
      <c r="K93" s="41">
        <f t="shared" si="57"/>
        <v>887836</v>
      </c>
      <c r="L93" s="41">
        <f t="shared" si="57"/>
        <v>903974.00499999989</v>
      </c>
      <c r="M93" s="41">
        <f t="shared" si="57"/>
        <v>913866</v>
      </c>
      <c r="N93" s="41">
        <f t="shared" si="57"/>
        <v>917301</v>
      </c>
      <c r="O93" s="41">
        <f t="shared" si="57"/>
        <v>874069</v>
      </c>
      <c r="Q93" s="41">
        <f t="shared" ref="Q93" si="58">G93</f>
        <v>839190</v>
      </c>
      <c r="R93" s="41">
        <f t="shared" ref="R93" si="59">K93</f>
        <v>887836</v>
      </c>
      <c r="S93" s="41">
        <f t="shared" si="45"/>
        <v>874069</v>
      </c>
    </row>
  </sheetData>
  <mergeCells count="28">
    <mergeCell ref="S8:S9"/>
    <mergeCell ref="K8:K9"/>
    <mergeCell ref="N8:N9"/>
    <mergeCell ref="B76:C76"/>
    <mergeCell ref="I8:I9"/>
    <mergeCell ref="Q8:Q9"/>
    <mergeCell ref="H8:H9"/>
    <mergeCell ref="G8:G9"/>
    <mergeCell ref="J8:J9"/>
    <mergeCell ref="L8:L9"/>
    <mergeCell ref="M8:M9"/>
    <mergeCell ref="O8:O9"/>
    <mergeCell ref="H7:J7"/>
    <mergeCell ref="Q7:S7"/>
    <mergeCell ref="B93:C93"/>
    <mergeCell ref="D8:D9"/>
    <mergeCell ref="E8:E9"/>
    <mergeCell ref="F8:F9"/>
    <mergeCell ref="B63:C63"/>
    <mergeCell ref="B64:C64"/>
    <mergeCell ref="B29:C29"/>
    <mergeCell ref="B50:C50"/>
    <mergeCell ref="B51:C51"/>
    <mergeCell ref="B52:C52"/>
    <mergeCell ref="B62:C62"/>
    <mergeCell ref="B10:C10"/>
    <mergeCell ref="B7:C9"/>
    <mergeCell ref="R8:R9"/>
  </mergeCells>
  <pageMargins left="0.78740157480314965" right="0.78740157480314965" top="0.78740157480314965" bottom="1.1811023622047245" header="0.51181102362204722" footer="0.98425196850393704"/>
  <pageSetup paperSize="9" scale="34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AB86"/>
  <sheetViews>
    <sheetView showGridLines="0" zoomScaleNormal="100" zoomScaleSheetLayoutView="100" workbookViewId="0">
      <pane xSplit="3" ySplit="9" topLeftCell="M10" activePane="bottomRight" state="frozen"/>
      <selection activeCell="Q2" sqref="Q2"/>
      <selection pane="topRight" activeCell="Q2" sqref="Q2"/>
      <selection pane="bottomLeft" activeCell="Q2" sqref="Q2"/>
      <selection pane="bottomRight" activeCell="AC21" sqref="AC21"/>
    </sheetView>
  </sheetViews>
  <sheetFormatPr defaultColWidth="9.140625" defaultRowHeight="12" customHeight="1" x14ac:dyDescent="0.2"/>
  <cols>
    <col min="1" max="1" width="1.140625" style="50" customWidth="1"/>
    <col min="2" max="2" width="2.5703125" style="49" customWidth="1"/>
    <col min="3" max="3" width="63.7109375" style="49" customWidth="1"/>
    <col min="4" max="15" width="9.28515625" style="50" customWidth="1"/>
    <col min="16" max="16" width="9.28515625" style="51" customWidth="1"/>
    <col min="17" max="28" width="9.28515625" style="50" customWidth="1"/>
    <col min="29" max="31" width="9.140625" style="50"/>
    <col min="32" max="32" width="20.85546875" style="50" customWidth="1"/>
    <col min="33" max="16384" width="9.140625" style="50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s="109" customFormat="1" ht="12" customHeight="1" x14ac:dyDescent="0.2">
      <c r="B6" s="205" t="s">
        <v>126</v>
      </c>
      <c r="C6" s="206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</row>
    <row r="7" spans="2:28" s="109" customFormat="1" ht="12" customHeight="1" x14ac:dyDescent="0.2">
      <c r="B7" s="128"/>
      <c r="C7" s="129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</row>
    <row r="8" spans="2:28" ht="12" customHeight="1" x14ac:dyDescent="0.2">
      <c r="B8" s="165" t="s">
        <v>59</v>
      </c>
      <c r="C8" s="167"/>
      <c r="D8" s="65"/>
      <c r="E8" s="65"/>
      <c r="F8" s="65"/>
      <c r="G8" s="65"/>
      <c r="H8" s="65"/>
      <c r="I8" s="65" t="s">
        <v>122</v>
      </c>
      <c r="J8" s="65"/>
      <c r="K8" s="65"/>
      <c r="L8" s="65"/>
      <c r="M8" s="65"/>
      <c r="N8" s="65"/>
      <c r="O8" s="25"/>
      <c r="Q8" s="28"/>
      <c r="R8" s="65"/>
      <c r="S8" s="65"/>
      <c r="T8" s="65"/>
      <c r="U8" s="65"/>
      <c r="V8" s="65" t="s">
        <v>122</v>
      </c>
      <c r="W8" s="65"/>
      <c r="X8" s="65"/>
      <c r="Y8" s="65"/>
      <c r="Z8" s="65"/>
      <c r="AA8" s="65"/>
      <c r="AB8" s="25"/>
    </row>
    <row r="9" spans="2:28" ht="12" customHeight="1" x14ac:dyDescent="0.2">
      <c r="B9" s="168"/>
      <c r="C9" s="207"/>
      <c r="D9" s="4" t="s">
        <v>235</v>
      </c>
      <c r="E9" s="4" t="s">
        <v>247</v>
      </c>
      <c r="F9" s="4" t="s">
        <v>248</v>
      </c>
      <c r="G9" s="4" t="s">
        <v>249</v>
      </c>
      <c r="H9" s="4" t="s">
        <v>239</v>
      </c>
      <c r="I9" s="4" t="s">
        <v>250</v>
      </c>
      <c r="J9" s="4" t="s">
        <v>251</v>
      </c>
      <c r="K9" s="4" t="s">
        <v>252</v>
      </c>
      <c r="L9" s="4" t="s">
        <v>243</v>
      </c>
      <c r="M9" s="4" t="s">
        <v>253</v>
      </c>
      <c r="N9" s="4" t="s">
        <v>254</v>
      </c>
      <c r="O9" s="4" t="s">
        <v>255</v>
      </c>
      <c r="Q9" s="4" t="s">
        <v>235</v>
      </c>
      <c r="R9" s="4" t="s">
        <v>236</v>
      </c>
      <c r="S9" s="4" t="s">
        <v>237</v>
      </c>
      <c r="T9" s="4" t="s">
        <v>238</v>
      </c>
      <c r="U9" s="4" t="s">
        <v>239</v>
      </c>
      <c r="V9" s="4" t="s">
        <v>240</v>
      </c>
      <c r="W9" s="4" t="s">
        <v>241</v>
      </c>
      <c r="X9" s="4" t="s">
        <v>242</v>
      </c>
      <c r="Y9" s="4" t="s">
        <v>243</v>
      </c>
      <c r="Z9" s="4" t="s">
        <v>244</v>
      </c>
      <c r="AA9" s="4" t="s">
        <v>245</v>
      </c>
      <c r="AB9" s="4" t="s">
        <v>246</v>
      </c>
    </row>
    <row r="10" spans="2:28" ht="12" customHeight="1" x14ac:dyDescent="0.2">
      <c r="B10" s="66" t="s">
        <v>127</v>
      </c>
      <c r="C10" s="67"/>
      <c r="D10" s="67"/>
      <c r="E10" s="67"/>
      <c r="F10" s="67"/>
      <c r="G10" s="67"/>
      <c r="H10" s="67"/>
      <c r="I10" s="68"/>
      <c r="J10" s="68"/>
      <c r="K10" s="67"/>
      <c r="L10" s="67"/>
      <c r="M10" s="67"/>
      <c r="N10" s="67"/>
      <c r="O10" s="67"/>
      <c r="Q10" s="67"/>
      <c r="R10" s="67"/>
      <c r="S10" s="67"/>
      <c r="T10" s="67"/>
      <c r="U10" s="67"/>
      <c r="V10" s="68"/>
      <c r="W10" s="68"/>
      <c r="X10" s="67"/>
      <c r="Y10" s="67"/>
      <c r="Z10" s="67"/>
      <c r="AA10" s="67"/>
      <c r="AB10" s="67"/>
    </row>
    <row r="11" spans="2:28" ht="12" customHeight="1" x14ac:dyDescent="0.2">
      <c r="B11" s="204" t="s">
        <v>128</v>
      </c>
      <c r="C11" s="208"/>
      <c r="D11" s="53">
        <v>20205</v>
      </c>
      <c r="E11" s="53">
        <v>46929</v>
      </c>
      <c r="F11" s="53">
        <v>70096</v>
      </c>
      <c r="G11" s="53">
        <v>93178</v>
      </c>
      <c r="H11" s="53">
        <v>21827</v>
      </c>
      <c r="I11" s="53">
        <v>41169</v>
      </c>
      <c r="J11" s="53">
        <v>59790</v>
      </c>
      <c r="K11" s="53">
        <v>73884</v>
      </c>
      <c r="L11" s="53">
        <v>24175</v>
      </c>
      <c r="M11" s="53">
        <v>43848</v>
      </c>
      <c r="N11" s="53">
        <v>64633</v>
      </c>
      <c r="O11" s="53">
        <v>81776</v>
      </c>
      <c r="Q11" s="53">
        <v>20205</v>
      </c>
      <c r="R11" s="53">
        <f>E11-D11</f>
        <v>26724</v>
      </c>
      <c r="S11" s="53">
        <f t="shared" ref="S11:T11" si="0">F11-E11</f>
        <v>23167</v>
      </c>
      <c r="T11" s="53">
        <f t="shared" si="0"/>
        <v>23082</v>
      </c>
      <c r="U11" s="53">
        <v>21827</v>
      </c>
      <c r="V11" s="53">
        <f>I11-H11</f>
        <v>19342</v>
      </c>
      <c r="W11" s="53">
        <f t="shared" ref="W11:X11" si="1">J11-I11</f>
        <v>18621</v>
      </c>
      <c r="X11" s="53">
        <f t="shared" si="1"/>
        <v>14094</v>
      </c>
      <c r="Y11" s="53">
        <v>24175</v>
      </c>
      <c r="Z11" s="53">
        <f>M11-L11</f>
        <v>19673</v>
      </c>
      <c r="AA11" s="53">
        <f>N11-M11</f>
        <v>20785</v>
      </c>
      <c r="AB11" s="53">
        <f>O11-N11</f>
        <v>17143</v>
      </c>
    </row>
    <row r="12" spans="2:28" s="54" customFormat="1" ht="12" customHeight="1" x14ac:dyDescent="0.2">
      <c r="B12" s="202" t="s">
        <v>129</v>
      </c>
      <c r="C12" s="209"/>
      <c r="D12" s="73">
        <f t="shared" ref="D12:I12" si="2">SUM(D13:D29)</f>
        <v>11008</v>
      </c>
      <c r="E12" s="73">
        <f t="shared" si="2"/>
        <v>23279</v>
      </c>
      <c r="F12" s="73">
        <f t="shared" si="2"/>
        <v>33840</v>
      </c>
      <c r="G12" s="73">
        <f t="shared" si="2"/>
        <v>44389</v>
      </c>
      <c r="H12" s="73">
        <f t="shared" si="2"/>
        <v>12023</v>
      </c>
      <c r="I12" s="73">
        <f t="shared" si="2"/>
        <v>25056</v>
      </c>
      <c r="J12" s="73">
        <f>SUM(J13:J29)</f>
        <v>37267</v>
      </c>
      <c r="K12" s="73">
        <f t="shared" ref="K12:O12" si="3">SUM(K13:K29)</f>
        <v>44883</v>
      </c>
      <c r="L12" s="73">
        <f t="shared" si="3"/>
        <v>11397</v>
      </c>
      <c r="M12" s="73">
        <f t="shared" si="3"/>
        <v>26621</v>
      </c>
      <c r="N12" s="73">
        <f t="shared" si="3"/>
        <v>37072</v>
      </c>
      <c r="O12" s="73">
        <f t="shared" si="3"/>
        <v>53926</v>
      </c>
      <c r="P12" s="51"/>
      <c r="Q12" s="73">
        <f t="shared" ref="Q12:V12" si="4">SUM(Q13:Q29)</f>
        <v>11008</v>
      </c>
      <c r="R12" s="73">
        <f t="shared" si="4"/>
        <v>12271</v>
      </c>
      <c r="S12" s="73">
        <f t="shared" si="4"/>
        <v>10561</v>
      </c>
      <c r="T12" s="73">
        <f t="shared" si="4"/>
        <v>10549</v>
      </c>
      <c r="U12" s="73">
        <f t="shared" si="4"/>
        <v>12023</v>
      </c>
      <c r="V12" s="73">
        <f t="shared" si="4"/>
        <v>13033</v>
      </c>
      <c r="W12" s="73">
        <f>SUM(W13:W29)</f>
        <v>12211</v>
      </c>
      <c r="X12" s="73">
        <f t="shared" ref="X12:AB12" si="5">SUM(X13:X29)</f>
        <v>7616</v>
      </c>
      <c r="Y12" s="73">
        <f t="shared" si="5"/>
        <v>11397</v>
      </c>
      <c r="Z12" s="73">
        <f t="shared" si="5"/>
        <v>15224</v>
      </c>
      <c r="AA12" s="73">
        <f t="shared" si="5"/>
        <v>10451</v>
      </c>
      <c r="AB12" s="73">
        <f t="shared" si="5"/>
        <v>16854</v>
      </c>
    </row>
    <row r="13" spans="2:28" ht="12" customHeight="1" x14ac:dyDescent="0.2">
      <c r="B13" s="55"/>
      <c r="C13" s="72" t="s">
        <v>130</v>
      </c>
      <c r="D13" s="56">
        <v>2696</v>
      </c>
      <c r="E13" s="56">
        <v>5515</v>
      </c>
      <c r="F13" s="56">
        <v>8525</v>
      </c>
      <c r="G13" s="56">
        <v>11811</v>
      </c>
      <c r="H13" s="56">
        <v>3701</v>
      </c>
      <c r="I13" s="56">
        <v>7486</v>
      </c>
      <c r="J13" s="56">
        <v>11020</v>
      </c>
      <c r="K13" s="56">
        <v>14804</v>
      </c>
      <c r="L13" s="56">
        <v>3501</v>
      </c>
      <c r="M13" s="56">
        <v>7102</v>
      </c>
      <c r="N13" s="56">
        <v>11134</v>
      </c>
      <c r="O13" s="56">
        <v>14559</v>
      </c>
      <c r="Q13" s="56">
        <v>2696</v>
      </c>
      <c r="R13" s="56">
        <f t="shared" ref="R13:R29" si="6">E13-D13</f>
        <v>2819</v>
      </c>
      <c r="S13" s="56">
        <f t="shared" ref="S13:S29" si="7">F13-E13</f>
        <v>3010</v>
      </c>
      <c r="T13" s="56">
        <f t="shared" ref="T13:T29" si="8">G13-F13</f>
        <v>3286</v>
      </c>
      <c r="U13" s="56">
        <v>3701</v>
      </c>
      <c r="V13" s="56">
        <f t="shared" ref="V13:V29" si="9">I13-H13</f>
        <v>3785</v>
      </c>
      <c r="W13" s="56">
        <f t="shared" ref="W13:W29" si="10">J13-I13</f>
        <v>3534</v>
      </c>
      <c r="X13" s="56">
        <f t="shared" ref="X13:X29" si="11">K13-J13</f>
        <v>3784</v>
      </c>
      <c r="Y13" s="56">
        <v>3501</v>
      </c>
      <c r="Z13" s="56">
        <f t="shared" ref="Z13:AB29" si="12">M13-L13</f>
        <v>3601</v>
      </c>
      <c r="AA13" s="56">
        <f t="shared" si="12"/>
        <v>4032</v>
      </c>
      <c r="AB13" s="56">
        <f t="shared" si="12"/>
        <v>3425</v>
      </c>
    </row>
    <row r="14" spans="2:28" ht="12" customHeight="1" x14ac:dyDescent="0.2">
      <c r="B14" s="55"/>
      <c r="C14" s="72" t="s">
        <v>131</v>
      </c>
      <c r="D14" s="56">
        <v>0</v>
      </c>
      <c r="E14" s="56"/>
      <c r="F14" s="56">
        <v>0</v>
      </c>
      <c r="G14" s="56">
        <v>0</v>
      </c>
      <c r="H14" s="56"/>
      <c r="I14" s="56">
        <v>0</v>
      </c>
      <c r="J14" s="56"/>
      <c r="K14" s="56">
        <v>0</v>
      </c>
      <c r="L14" s="56"/>
      <c r="M14" s="56">
        <v>0</v>
      </c>
      <c r="N14" s="56">
        <v>0</v>
      </c>
      <c r="O14" s="56">
        <v>0</v>
      </c>
      <c r="Q14" s="56">
        <v>0</v>
      </c>
      <c r="R14" s="56">
        <f t="shared" si="6"/>
        <v>0</v>
      </c>
      <c r="S14" s="56">
        <f t="shared" si="7"/>
        <v>0</v>
      </c>
      <c r="T14" s="56">
        <f t="shared" si="8"/>
        <v>0</v>
      </c>
      <c r="U14" s="56"/>
      <c r="V14" s="56">
        <f t="shared" si="9"/>
        <v>0</v>
      </c>
      <c r="W14" s="56">
        <f t="shared" si="10"/>
        <v>0</v>
      </c>
      <c r="X14" s="56">
        <f t="shared" si="11"/>
        <v>0</v>
      </c>
      <c r="Y14" s="56"/>
      <c r="Z14" s="56">
        <f t="shared" si="12"/>
        <v>0</v>
      </c>
      <c r="AA14" s="56">
        <f t="shared" si="12"/>
        <v>0</v>
      </c>
      <c r="AB14" s="56">
        <f t="shared" si="12"/>
        <v>0</v>
      </c>
    </row>
    <row r="15" spans="2:28" ht="12" customHeight="1" x14ac:dyDescent="0.2">
      <c r="B15" s="55"/>
      <c r="C15" s="72" t="s">
        <v>132</v>
      </c>
      <c r="D15" s="56">
        <v>7341</v>
      </c>
      <c r="E15" s="56">
        <v>14861</v>
      </c>
      <c r="F15" s="56">
        <v>22411</v>
      </c>
      <c r="G15" s="56">
        <v>29971</v>
      </c>
      <c r="H15" s="56">
        <v>7995</v>
      </c>
      <c r="I15" s="56">
        <v>17185</v>
      </c>
      <c r="J15" s="56">
        <v>26012</v>
      </c>
      <c r="K15" s="56">
        <v>35067</v>
      </c>
      <c r="L15" s="56">
        <v>9288</v>
      </c>
      <c r="M15" s="56">
        <v>18668</v>
      </c>
      <c r="N15" s="56">
        <v>28355</v>
      </c>
      <c r="O15" s="56">
        <v>38043</v>
      </c>
      <c r="Q15" s="56">
        <v>7341</v>
      </c>
      <c r="R15" s="56">
        <f t="shared" si="6"/>
        <v>7520</v>
      </c>
      <c r="S15" s="56">
        <f t="shared" si="7"/>
        <v>7550</v>
      </c>
      <c r="T15" s="56">
        <f t="shared" si="8"/>
        <v>7560</v>
      </c>
      <c r="U15" s="56">
        <v>7995</v>
      </c>
      <c r="V15" s="56">
        <f t="shared" si="9"/>
        <v>9190</v>
      </c>
      <c r="W15" s="56">
        <f t="shared" si="10"/>
        <v>8827</v>
      </c>
      <c r="X15" s="56">
        <f t="shared" si="11"/>
        <v>9055</v>
      </c>
      <c r="Y15" s="56">
        <v>9288</v>
      </c>
      <c r="Z15" s="56">
        <f t="shared" si="12"/>
        <v>9380</v>
      </c>
      <c r="AA15" s="56">
        <f t="shared" si="12"/>
        <v>9687</v>
      </c>
      <c r="AB15" s="56">
        <f t="shared" si="12"/>
        <v>9688</v>
      </c>
    </row>
    <row r="16" spans="2:28" ht="12" customHeight="1" x14ac:dyDescent="0.2">
      <c r="B16" s="55"/>
      <c r="C16" s="72" t="s">
        <v>86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Q16" s="56"/>
      <c r="R16" s="56">
        <f t="shared" si="6"/>
        <v>0</v>
      </c>
      <c r="S16" s="56">
        <f t="shared" si="7"/>
        <v>0</v>
      </c>
      <c r="T16" s="56">
        <f t="shared" si="8"/>
        <v>0</v>
      </c>
      <c r="U16" s="56"/>
      <c r="V16" s="56">
        <f t="shared" si="9"/>
        <v>0</v>
      </c>
      <c r="W16" s="56">
        <f t="shared" si="10"/>
        <v>0</v>
      </c>
      <c r="X16" s="56">
        <f t="shared" si="11"/>
        <v>0</v>
      </c>
      <c r="Y16" s="56"/>
      <c r="Z16" s="56">
        <f t="shared" si="12"/>
        <v>0</v>
      </c>
      <c r="AA16" s="56">
        <f t="shared" si="12"/>
        <v>0</v>
      </c>
      <c r="AB16" s="56">
        <f t="shared" si="12"/>
        <v>0</v>
      </c>
    </row>
    <row r="17" spans="2:28" ht="12" customHeight="1" x14ac:dyDescent="0.2">
      <c r="B17" s="55"/>
      <c r="C17" s="72" t="s">
        <v>133</v>
      </c>
      <c r="D17" s="56"/>
      <c r="E17" s="56">
        <v>110</v>
      </c>
      <c r="F17" s="56">
        <v>96</v>
      </c>
      <c r="G17" s="56">
        <v>-120</v>
      </c>
      <c r="H17" s="56"/>
      <c r="I17" s="56">
        <v>-50</v>
      </c>
      <c r="J17" s="56">
        <v>-454</v>
      </c>
      <c r="K17" s="56">
        <v>-1945</v>
      </c>
      <c r="L17" s="56">
        <v>-917</v>
      </c>
      <c r="M17" s="56">
        <v>-112</v>
      </c>
      <c r="N17" s="56">
        <v>-2363</v>
      </c>
      <c r="O17" s="56">
        <v>-2363</v>
      </c>
      <c r="Q17" s="56"/>
      <c r="R17" s="56">
        <f t="shared" si="6"/>
        <v>110</v>
      </c>
      <c r="S17" s="56">
        <f t="shared" si="7"/>
        <v>-14</v>
      </c>
      <c r="T17" s="56">
        <f t="shared" si="8"/>
        <v>-216</v>
      </c>
      <c r="U17" s="56"/>
      <c r="V17" s="56">
        <f t="shared" si="9"/>
        <v>-50</v>
      </c>
      <c r="W17" s="56">
        <f t="shared" si="10"/>
        <v>-404</v>
      </c>
      <c r="X17" s="56">
        <f t="shared" si="11"/>
        <v>-1491</v>
      </c>
      <c r="Y17" s="56">
        <v>-917</v>
      </c>
      <c r="Z17" s="56">
        <f t="shared" si="12"/>
        <v>805</v>
      </c>
      <c r="AA17" s="56">
        <f t="shared" si="12"/>
        <v>-2251</v>
      </c>
      <c r="AB17" s="56">
        <f t="shared" si="12"/>
        <v>0</v>
      </c>
    </row>
    <row r="18" spans="2:28" ht="12" customHeight="1" x14ac:dyDescent="0.2">
      <c r="B18" s="55"/>
      <c r="C18" s="72" t="s">
        <v>134</v>
      </c>
      <c r="D18" s="56">
        <v>-258</v>
      </c>
      <c r="E18" s="56">
        <v>-641</v>
      </c>
      <c r="F18" s="56">
        <v>-736</v>
      </c>
      <c r="G18" s="56">
        <v>-870</v>
      </c>
      <c r="H18" s="56">
        <v>-408</v>
      </c>
      <c r="I18" s="56">
        <v>-628</v>
      </c>
      <c r="J18" s="56">
        <v>-703</v>
      </c>
      <c r="K18" s="56">
        <v>-1530</v>
      </c>
      <c r="L18" s="56">
        <v>0</v>
      </c>
      <c r="M18" s="56">
        <v>-1038</v>
      </c>
      <c r="N18" s="56">
        <v>-1845</v>
      </c>
      <c r="O18" s="56">
        <v>-2025</v>
      </c>
      <c r="Q18" s="56">
        <v>-258</v>
      </c>
      <c r="R18" s="56">
        <f t="shared" si="6"/>
        <v>-383</v>
      </c>
      <c r="S18" s="56">
        <f t="shared" si="7"/>
        <v>-95</v>
      </c>
      <c r="T18" s="56">
        <f t="shared" si="8"/>
        <v>-134</v>
      </c>
      <c r="U18" s="56">
        <v>-408</v>
      </c>
      <c r="V18" s="56">
        <f t="shared" si="9"/>
        <v>-220</v>
      </c>
      <c r="W18" s="56">
        <f t="shared" si="10"/>
        <v>-75</v>
      </c>
      <c r="X18" s="56">
        <f t="shared" si="11"/>
        <v>-827</v>
      </c>
      <c r="Y18" s="56">
        <v>0</v>
      </c>
      <c r="Z18" s="56">
        <f t="shared" si="12"/>
        <v>-1038</v>
      </c>
      <c r="AA18" s="56">
        <f t="shared" si="12"/>
        <v>-807</v>
      </c>
      <c r="AB18" s="56">
        <f t="shared" si="12"/>
        <v>-180</v>
      </c>
    </row>
    <row r="19" spans="2:28" ht="12" customHeight="1" x14ac:dyDescent="0.2">
      <c r="B19" s="55"/>
      <c r="C19" s="72" t="s">
        <v>135</v>
      </c>
      <c r="D19" s="56"/>
      <c r="E19" s="56">
        <v>0</v>
      </c>
      <c r="F19" s="56">
        <v>-22</v>
      </c>
      <c r="G19" s="56">
        <v>0</v>
      </c>
      <c r="H19" s="56"/>
      <c r="I19" s="56">
        <v>0</v>
      </c>
      <c r="J19" s="56"/>
      <c r="K19" s="56">
        <v>0</v>
      </c>
      <c r="L19" s="56"/>
      <c r="M19" s="56">
        <v>0</v>
      </c>
      <c r="N19" s="56"/>
      <c r="O19" s="56">
        <v>537</v>
      </c>
      <c r="Q19" s="56"/>
      <c r="R19" s="56">
        <f t="shared" si="6"/>
        <v>0</v>
      </c>
      <c r="S19" s="56">
        <f t="shared" si="7"/>
        <v>-22</v>
      </c>
      <c r="T19" s="56">
        <f t="shared" si="8"/>
        <v>22</v>
      </c>
      <c r="U19" s="56"/>
      <c r="V19" s="56">
        <f t="shared" si="9"/>
        <v>0</v>
      </c>
      <c r="W19" s="56">
        <f t="shared" si="10"/>
        <v>0</v>
      </c>
      <c r="X19" s="56">
        <f t="shared" si="11"/>
        <v>0</v>
      </c>
      <c r="Y19" s="56"/>
      <c r="Z19" s="56">
        <f t="shared" si="12"/>
        <v>0</v>
      </c>
      <c r="AA19" s="56">
        <f t="shared" si="12"/>
        <v>0</v>
      </c>
      <c r="AB19" s="56">
        <f t="shared" si="12"/>
        <v>537</v>
      </c>
    </row>
    <row r="20" spans="2:28" ht="12" customHeight="1" x14ac:dyDescent="0.2">
      <c r="B20" s="55"/>
      <c r="C20" s="72" t="s">
        <v>136</v>
      </c>
      <c r="D20" s="56"/>
      <c r="E20" s="56">
        <v>0</v>
      </c>
      <c r="F20" s="56"/>
      <c r="G20" s="56">
        <v>-40</v>
      </c>
      <c r="H20" s="56"/>
      <c r="I20" s="56">
        <v>0</v>
      </c>
      <c r="J20" s="56"/>
      <c r="K20" s="56">
        <v>-105</v>
      </c>
      <c r="L20" s="56">
        <v>0</v>
      </c>
      <c r="M20" s="56">
        <v>0</v>
      </c>
      <c r="N20" s="56">
        <v>0</v>
      </c>
      <c r="O20" s="56">
        <v>81</v>
      </c>
      <c r="Q20" s="56"/>
      <c r="R20" s="56">
        <f t="shared" si="6"/>
        <v>0</v>
      </c>
      <c r="S20" s="56">
        <f t="shared" si="7"/>
        <v>0</v>
      </c>
      <c r="T20" s="56">
        <f t="shared" si="8"/>
        <v>-40</v>
      </c>
      <c r="U20" s="56"/>
      <c r="V20" s="56">
        <f t="shared" si="9"/>
        <v>0</v>
      </c>
      <c r="W20" s="56">
        <f t="shared" si="10"/>
        <v>0</v>
      </c>
      <c r="X20" s="56">
        <f t="shared" si="11"/>
        <v>-105</v>
      </c>
      <c r="Y20" s="56">
        <v>0</v>
      </c>
      <c r="Z20" s="56">
        <f t="shared" si="12"/>
        <v>0</v>
      </c>
      <c r="AA20" s="56">
        <f t="shared" si="12"/>
        <v>0</v>
      </c>
      <c r="AB20" s="56">
        <f t="shared" si="12"/>
        <v>81</v>
      </c>
    </row>
    <row r="21" spans="2:28" ht="12" customHeight="1" x14ac:dyDescent="0.2">
      <c r="B21" s="55"/>
      <c r="C21" s="72" t="s">
        <v>137</v>
      </c>
      <c r="D21" s="56">
        <v>-337</v>
      </c>
      <c r="E21" s="56">
        <v>-431</v>
      </c>
      <c r="F21" s="56">
        <v>-537</v>
      </c>
      <c r="G21" s="56">
        <v>-509</v>
      </c>
      <c r="H21" s="56">
        <v>-232</v>
      </c>
      <c r="I21" s="56">
        <v>5</v>
      </c>
      <c r="J21" s="56">
        <v>118</v>
      </c>
      <c r="K21" s="56">
        <v>381</v>
      </c>
      <c r="L21" s="56">
        <v>-900</v>
      </c>
      <c r="M21" s="56">
        <v>-668</v>
      </c>
      <c r="N21" s="56">
        <v>-608</v>
      </c>
      <c r="O21" s="56">
        <v>177</v>
      </c>
      <c r="Q21" s="56">
        <v>-337</v>
      </c>
      <c r="R21" s="56">
        <f t="shared" si="6"/>
        <v>-94</v>
      </c>
      <c r="S21" s="56">
        <f t="shared" si="7"/>
        <v>-106</v>
      </c>
      <c r="T21" s="56">
        <f t="shared" si="8"/>
        <v>28</v>
      </c>
      <c r="U21" s="56">
        <v>-232</v>
      </c>
      <c r="V21" s="56">
        <f t="shared" si="9"/>
        <v>237</v>
      </c>
      <c r="W21" s="56">
        <f t="shared" si="10"/>
        <v>113</v>
      </c>
      <c r="X21" s="56">
        <f t="shared" si="11"/>
        <v>263</v>
      </c>
      <c r="Y21" s="56">
        <v>-900</v>
      </c>
      <c r="Z21" s="56">
        <f t="shared" si="12"/>
        <v>232</v>
      </c>
      <c r="AA21" s="56">
        <f t="shared" si="12"/>
        <v>60</v>
      </c>
      <c r="AB21" s="56">
        <f t="shared" si="12"/>
        <v>785</v>
      </c>
    </row>
    <row r="22" spans="2:28" ht="12" customHeight="1" x14ac:dyDescent="0.2">
      <c r="B22" s="55"/>
      <c r="C22" s="72" t="s">
        <v>138</v>
      </c>
      <c r="D22" s="56">
        <v>1040</v>
      </c>
      <c r="E22" s="56">
        <v>2040</v>
      </c>
      <c r="F22" s="56">
        <v>2998</v>
      </c>
      <c r="G22" s="56">
        <v>4188</v>
      </c>
      <c r="H22" s="56">
        <v>1081</v>
      </c>
      <c r="I22" s="56">
        <v>2344</v>
      </c>
      <c r="J22" s="56">
        <v>3286</v>
      </c>
      <c r="K22" s="56">
        <v>4316</v>
      </c>
      <c r="L22" s="56">
        <v>920</v>
      </c>
      <c r="M22" s="56">
        <v>1323</v>
      </c>
      <c r="N22" s="56">
        <v>1837</v>
      </c>
      <c r="O22" s="56">
        <v>2297</v>
      </c>
      <c r="Q22" s="56">
        <v>1040</v>
      </c>
      <c r="R22" s="56">
        <f t="shared" si="6"/>
        <v>1000</v>
      </c>
      <c r="S22" s="56">
        <f t="shared" si="7"/>
        <v>958</v>
      </c>
      <c r="T22" s="56">
        <f t="shared" si="8"/>
        <v>1190</v>
      </c>
      <c r="U22" s="56">
        <v>1081</v>
      </c>
      <c r="V22" s="56">
        <f t="shared" si="9"/>
        <v>1263</v>
      </c>
      <c r="W22" s="56">
        <f t="shared" si="10"/>
        <v>942</v>
      </c>
      <c r="X22" s="56">
        <f t="shared" si="11"/>
        <v>1030</v>
      </c>
      <c r="Y22" s="56">
        <v>920</v>
      </c>
      <c r="Z22" s="56">
        <f t="shared" si="12"/>
        <v>403</v>
      </c>
      <c r="AA22" s="56">
        <f t="shared" si="12"/>
        <v>514</v>
      </c>
      <c r="AB22" s="56">
        <f t="shared" si="12"/>
        <v>460</v>
      </c>
    </row>
    <row r="23" spans="2:28" ht="12" customHeight="1" x14ac:dyDescent="0.2">
      <c r="B23" s="55"/>
      <c r="C23" s="72" t="s">
        <v>139</v>
      </c>
      <c r="D23" s="56">
        <v>-157</v>
      </c>
      <c r="E23" s="56">
        <v>-453</v>
      </c>
      <c r="F23" s="56">
        <v>-933</v>
      </c>
      <c r="G23" s="56">
        <v>-1342</v>
      </c>
      <c r="H23" s="56">
        <v>-235</v>
      </c>
      <c r="I23" s="56">
        <v>-563</v>
      </c>
      <c r="J23" s="56">
        <v>-1166</v>
      </c>
      <c r="K23" s="56">
        <v>-1393</v>
      </c>
      <c r="L23" s="56">
        <v>6</v>
      </c>
      <c r="M23" s="56">
        <v>-400</v>
      </c>
      <c r="N23" s="56">
        <v>-859</v>
      </c>
      <c r="O23" s="56">
        <v>-1329</v>
      </c>
      <c r="Q23" s="56">
        <v>-157</v>
      </c>
      <c r="R23" s="56">
        <f t="shared" si="6"/>
        <v>-296</v>
      </c>
      <c r="S23" s="56">
        <f t="shared" si="7"/>
        <v>-480</v>
      </c>
      <c r="T23" s="56">
        <f t="shared" si="8"/>
        <v>-409</v>
      </c>
      <c r="U23" s="56">
        <v>-235</v>
      </c>
      <c r="V23" s="56">
        <f t="shared" si="9"/>
        <v>-328</v>
      </c>
      <c r="W23" s="56">
        <f t="shared" si="10"/>
        <v>-603</v>
      </c>
      <c r="X23" s="56">
        <f t="shared" si="11"/>
        <v>-227</v>
      </c>
      <c r="Y23" s="56">
        <v>6</v>
      </c>
      <c r="Z23" s="56">
        <f t="shared" si="12"/>
        <v>-406</v>
      </c>
      <c r="AA23" s="56">
        <f t="shared" si="12"/>
        <v>-459</v>
      </c>
      <c r="AB23" s="56">
        <f t="shared" si="12"/>
        <v>-470</v>
      </c>
    </row>
    <row r="24" spans="2:28" ht="12" customHeight="1" x14ac:dyDescent="0.2">
      <c r="B24" s="55"/>
      <c r="C24" s="72" t="s">
        <v>28</v>
      </c>
      <c r="D24" s="56"/>
      <c r="E24" s="56"/>
      <c r="F24" s="56"/>
      <c r="G24" s="56">
        <v>0</v>
      </c>
      <c r="H24" s="56"/>
      <c r="I24" s="56">
        <v>0</v>
      </c>
      <c r="J24" s="56"/>
      <c r="K24" s="56">
        <v>0</v>
      </c>
      <c r="L24" s="56"/>
      <c r="M24" s="56">
        <v>0</v>
      </c>
      <c r="N24" s="56"/>
      <c r="O24" s="56"/>
      <c r="Q24" s="56"/>
      <c r="R24" s="56">
        <f t="shared" si="6"/>
        <v>0</v>
      </c>
      <c r="S24" s="56">
        <f t="shared" si="7"/>
        <v>0</v>
      </c>
      <c r="T24" s="56">
        <f t="shared" si="8"/>
        <v>0</v>
      </c>
      <c r="U24" s="56"/>
      <c r="V24" s="56">
        <f t="shared" si="9"/>
        <v>0</v>
      </c>
      <c r="W24" s="56">
        <f t="shared" si="10"/>
        <v>0</v>
      </c>
      <c r="X24" s="56">
        <f t="shared" si="11"/>
        <v>0</v>
      </c>
      <c r="Y24" s="56"/>
      <c r="Z24" s="56">
        <f t="shared" si="12"/>
        <v>0</v>
      </c>
      <c r="AA24" s="56">
        <f t="shared" si="12"/>
        <v>0</v>
      </c>
      <c r="AB24" s="56">
        <f t="shared" si="12"/>
        <v>0</v>
      </c>
    </row>
    <row r="25" spans="2:28" ht="12" customHeight="1" x14ac:dyDescent="0.2">
      <c r="B25" s="55"/>
      <c r="C25" s="72" t="s">
        <v>140</v>
      </c>
      <c r="D25" s="56">
        <v>-4</v>
      </c>
      <c r="E25" s="56">
        <v>-23</v>
      </c>
      <c r="F25" s="56">
        <v>-35</v>
      </c>
      <c r="G25" s="56">
        <v>-47</v>
      </c>
      <c r="H25" s="56">
        <v>-12</v>
      </c>
      <c r="I25" s="56">
        <v>-23</v>
      </c>
      <c r="J25" s="56">
        <v>-36</v>
      </c>
      <c r="K25" s="56">
        <v>-104</v>
      </c>
      <c r="L25" s="56">
        <v>-33</v>
      </c>
      <c r="M25" s="56">
        <v>-67</v>
      </c>
      <c r="N25" s="56">
        <v>-113</v>
      </c>
      <c r="O25" s="56">
        <v>-146</v>
      </c>
      <c r="Q25" s="56">
        <v>-4</v>
      </c>
      <c r="R25" s="56">
        <f t="shared" si="6"/>
        <v>-19</v>
      </c>
      <c r="S25" s="56">
        <f t="shared" si="7"/>
        <v>-12</v>
      </c>
      <c r="T25" s="56">
        <f t="shared" si="8"/>
        <v>-12</v>
      </c>
      <c r="U25" s="56">
        <v>-12</v>
      </c>
      <c r="V25" s="56">
        <f t="shared" si="9"/>
        <v>-11</v>
      </c>
      <c r="W25" s="56">
        <f t="shared" si="10"/>
        <v>-13</v>
      </c>
      <c r="X25" s="56">
        <f t="shared" si="11"/>
        <v>-68</v>
      </c>
      <c r="Y25" s="56">
        <v>-33</v>
      </c>
      <c r="Z25" s="56">
        <f t="shared" si="12"/>
        <v>-34</v>
      </c>
      <c r="AA25" s="56">
        <f t="shared" si="12"/>
        <v>-46</v>
      </c>
      <c r="AB25" s="56">
        <f t="shared" si="12"/>
        <v>-33</v>
      </c>
    </row>
    <row r="26" spans="2:28" ht="12" customHeight="1" x14ac:dyDescent="0.2">
      <c r="B26" s="55"/>
      <c r="C26" s="72" t="s">
        <v>141</v>
      </c>
      <c r="D26" s="56"/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Q26" s="56"/>
      <c r="R26" s="56">
        <f t="shared" si="6"/>
        <v>0</v>
      </c>
      <c r="S26" s="56">
        <f t="shared" si="7"/>
        <v>0</v>
      </c>
      <c r="T26" s="56">
        <f t="shared" si="8"/>
        <v>0</v>
      </c>
      <c r="U26" s="56">
        <v>0</v>
      </c>
      <c r="V26" s="56">
        <f t="shared" si="9"/>
        <v>0</v>
      </c>
      <c r="W26" s="56">
        <f t="shared" si="10"/>
        <v>0</v>
      </c>
      <c r="X26" s="56">
        <f t="shared" si="11"/>
        <v>0</v>
      </c>
      <c r="Y26" s="56">
        <v>0</v>
      </c>
      <c r="Z26" s="56">
        <f t="shared" si="12"/>
        <v>0</v>
      </c>
      <c r="AA26" s="56">
        <f t="shared" si="12"/>
        <v>0</v>
      </c>
      <c r="AB26" s="56">
        <f t="shared" si="12"/>
        <v>0</v>
      </c>
    </row>
    <row r="27" spans="2:28" ht="12" customHeight="1" x14ac:dyDescent="0.2">
      <c r="B27" s="55"/>
      <c r="C27" s="72" t="s">
        <v>142</v>
      </c>
      <c r="D27" s="56"/>
      <c r="E27" s="56"/>
      <c r="F27" s="56">
        <v>0</v>
      </c>
      <c r="G27" s="56"/>
      <c r="H27" s="56">
        <v>0</v>
      </c>
      <c r="I27" s="56"/>
      <c r="J27" s="56">
        <v>0</v>
      </c>
      <c r="K27" s="56"/>
      <c r="L27" s="56">
        <v>0</v>
      </c>
      <c r="M27" s="56"/>
      <c r="N27" s="56">
        <v>0</v>
      </c>
      <c r="O27" s="56">
        <v>0</v>
      </c>
      <c r="Q27" s="56"/>
      <c r="R27" s="56">
        <f t="shared" si="6"/>
        <v>0</v>
      </c>
      <c r="S27" s="56">
        <f t="shared" si="7"/>
        <v>0</v>
      </c>
      <c r="T27" s="56">
        <f t="shared" si="8"/>
        <v>0</v>
      </c>
      <c r="U27" s="56">
        <v>0</v>
      </c>
      <c r="V27" s="56">
        <f t="shared" si="9"/>
        <v>0</v>
      </c>
      <c r="W27" s="56">
        <f t="shared" si="10"/>
        <v>0</v>
      </c>
      <c r="X27" s="56">
        <f t="shared" si="11"/>
        <v>0</v>
      </c>
      <c r="Y27" s="56">
        <v>0</v>
      </c>
      <c r="Z27" s="56">
        <f t="shared" si="12"/>
        <v>0</v>
      </c>
      <c r="AA27" s="56">
        <f t="shared" si="12"/>
        <v>0</v>
      </c>
      <c r="AB27" s="56">
        <f t="shared" si="12"/>
        <v>0</v>
      </c>
    </row>
    <row r="28" spans="2:28" ht="12" customHeight="1" x14ac:dyDescent="0.2">
      <c r="B28" s="55"/>
      <c r="C28" s="72" t="s">
        <v>143</v>
      </c>
      <c r="D28" s="56"/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Q28" s="56"/>
      <c r="R28" s="56">
        <f t="shared" si="6"/>
        <v>0</v>
      </c>
      <c r="S28" s="56">
        <f t="shared" si="7"/>
        <v>0</v>
      </c>
      <c r="T28" s="56">
        <f t="shared" si="8"/>
        <v>0</v>
      </c>
      <c r="U28" s="56">
        <v>0</v>
      </c>
      <c r="V28" s="56">
        <f t="shared" si="9"/>
        <v>0</v>
      </c>
      <c r="W28" s="56">
        <f t="shared" si="10"/>
        <v>0</v>
      </c>
      <c r="X28" s="56">
        <f t="shared" si="11"/>
        <v>0</v>
      </c>
      <c r="Y28" s="56">
        <v>0</v>
      </c>
      <c r="Z28" s="56">
        <f t="shared" si="12"/>
        <v>0</v>
      </c>
      <c r="AA28" s="56">
        <f t="shared" si="12"/>
        <v>0</v>
      </c>
      <c r="AB28" s="56">
        <f t="shared" si="12"/>
        <v>0</v>
      </c>
    </row>
    <row r="29" spans="2:28" ht="12" customHeight="1" x14ac:dyDescent="0.2">
      <c r="B29" s="55"/>
      <c r="C29" s="72" t="s">
        <v>144</v>
      </c>
      <c r="D29" s="56">
        <v>687</v>
      </c>
      <c r="E29" s="56">
        <v>2301</v>
      </c>
      <c r="F29" s="56">
        <v>2073</v>
      </c>
      <c r="G29" s="56">
        <v>1347</v>
      </c>
      <c r="H29" s="56">
        <v>133</v>
      </c>
      <c r="I29" s="56">
        <v>-700</v>
      </c>
      <c r="J29" s="56">
        <v>-810</v>
      </c>
      <c r="K29" s="56">
        <v>-4608</v>
      </c>
      <c r="L29" s="56">
        <v>-468</v>
      </c>
      <c r="M29" s="56">
        <v>1813</v>
      </c>
      <c r="N29" s="56">
        <v>1534</v>
      </c>
      <c r="O29" s="56">
        <v>4095</v>
      </c>
      <c r="Q29" s="56">
        <v>687</v>
      </c>
      <c r="R29" s="56">
        <f t="shared" si="6"/>
        <v>1614</v>
      </c>
      <c r="S29" s="56">
        <f t="shared" si="7"/>
        <v>-228</v>
      </c>
      <c r="T29" s="56">
        <f t="shared" si="8"/>
        <v>-726</v>
      </c>
      <c r="U29" s="56">
        <v>133</v>
      </c>
      <c r="V29" s="56">
        <f t="shared" si="9"/>
        <v>-833</v>
      </c>
      <c r="W29" s="56">
        <f t="shared" si="10"/>
        <v>-110</v>
      </c>
      <c r="X29" s="56">
        <f t="shared" si="11"/>
        <v>-3798</v>
      </c>
      <c r="Y29" s="56">
        <v>-468</v>
      </c>
      <c r="Z29" s="56">
        <f t="shared" si="12"/>
        <v>2281</v>
      </c>
      <c r="AA29" s="56">
        <f t="shared" si="12"/>
        <v>-279</v>
      </c>
      <c r="AB29" s="56">
        <f t="shared" si="12"/>
        <v>2561</v>
      </c>
    </row>
    <row r="30" spans="2:28" ht="12" customHeight="1" x14ac:dyDescent="0.2">
      <c r="B30" s="201" t="s">
        <v>145</v>
      </c>
      <c r="C30" s="202"/>
      <c r="D30" s="73">
        <f t="shared" ref="D30:I30" si="13">SUM(D11:D12)</f>
        <v>31213</v>
      </c>
      <c r="E30" s="73">
        <f t="shared" si="13"/>
        <v>70208</v>
      </c>
      <c r="F30" s="73">
        <f t="shared" si="13"/>
        <v>103936</v>
      </c>
      <c r="G30" s="73">
        <f t="shared" si="13"/>
        <v>137567</v>
      </c>
      <c r="H30" s="73">
        <f t="shared" si="13"/>
        <v>33850</v>
      </c>
      <c r="I30" s="73">
        <f t="shared" si="13"/>
        <v>66225</v>
      </c>
      <c r="J30" s="73">
        <f>SUM(J11:J12)</f>
        <v>97057</v>
      </c>
      <c r="K30" s="73">
        <f t="shared" ref="K30:O30" si="14">SUM(K11:K12)</f>
        <v>118767</v>
      </c>
      <c r="L30" s="73">
        <f t="shared" si="14"/>
        <v>35572</v>
      </c>
      <c r="M30" s="73">
        <f t="shared" si="14"/>
        <v>70469</v>
      </c>
      <c r="N30" s="73">
        <f t="shared" si="14"/>
        <v>101705</v>
      </c>
      <c r="O30" s="73">
        <f t="shared" si="14"/>
        <v>135702</v>
      </c>
      <c r="Q30" s="73">
        <f t="shared" ref="Q30:V30" si="15">SUM(Q11:Q12)</f>
        <v>31213</v>
      </c>
      <c r="R30" s="73">
        <f t="shared" si="15"/>
        <v>38995</v>
      </c>
      <c r="S30" s="73">
        <f t="shared" si="15"/>
        <v>33728</v>
      </c>
      <c r="T30" s="73">
        <f t="shared" si="15"/>
        <v>33631</v>
      </c>
      <c r="U30" s="73">
        <f t="shared" si="15"/>
        <v>33850</v>
      </c>
      <c r="V30" s="73">
        <f t="shared" si="15"/>
        <v>32375</v>
      </c>
      <c r="W30" s="73">
        <f>SUM(W11:W12)</f>
        <v>30832</v>
      </c>
      <c r="X30" s="73">
        <f t="shared" ref="X30:AB30" si="16">SUM(X11:X12)</f>
        <v>21710</v>
      </c>
      <c r="Y30" s="73">
        <f t="shared" si="16"/>
        <v>35572</v>
      </c>
      <c r="Z30" s="73">
        <f t="shared" si="16"/>
        <v>34897</v>
      </c>
      <c r="AA30" s="73">
        <f t="shared" si="16"/>
        <v>31236</v>
      </c>
      <c r="AB30" s="73">
        <f t="shared" si="16"/>
        <v>33997</v>
      </c>
    </row>
    <row r="31" spans="2:28" ht="12" customHeight="1" x14ac:dyDescent="0.2">
      <c r="B31" s="55"/>
      <c r="C31" s="72" t="s">
        <v>146</v>
      </c>
      <c r="D31" s="56">
        <v>-10636</v>
      </c>
      <c r="E31" s="56">
        <v>-43431</v>
      </c>
      <c r="F31" s="56">
        <v>-57905</v>
      </c>
      <c r="G31" s="56">
        <v>-39950</v>
      </c>
      <c r="H31" s="56">
        <v>-9151</v>
      </c>
      <c r="I31" s="56">
        <v>-10633</v>
      </c>
      <c r="J31" s="56">
        <v>-12015</v>
      </c>
      <c r="K31" s="56">
        <v>13927</v>
      </c>
      <c r="L31" s="56">
        <v>-6282</v>
      </c>
      <c r="M31" s="56">
        <v>-17455</v>
      </c>
      <c r="N31" s="56">
        <v>-21904</v>
      </c>
      <c r="O31" s="56">
        <v>-1519</v>
      </c>
      <c r="Q31" s="56">
        <v>-10636</v>
      </c>
      <c r="R31" s="56">
        <f t="shared" ref="R31:R38" si="17">E31-D31</f>
        <v>-32795</v>
      </c>
      <c r="S31" s="56">
        <f t="shared" ref="S31:S38" si="18">F31-E31</f>
        <v>-14474</v>
      </c>
      <c r="T31" s="56">
        <f t="shared" ref="T31:T38" si="19">G31-F31</f>
        <v>17955</v>
      </c>
      <c r="U31" s="56">
        <v>-9151</v>
      </c>
      <c r="V31" s="56">
        <f t="shared" ref="V31:V38" si="20">I31-H31</f>
        <v>-1482</v>
      </c>
      <c r="W31" s="56">
        <f t="shared" ref="W31:W38" si="21">J31-I31</f>
        <v>-1382</v>
      </c>
      <c r="X31" s="56">
        <f t="shared" ref="X31:X38" si="22">K31-J31</f>
        <v>25942</v>
      </c>
      <c r="Y31" s="56">
        <v>-6282</v>
      </c>
      <c r="Z31" s="56">
        <f t="shared" ref="Z31:AB38" si="23">M31-L31</f>
        <v>-11173</v>
      </c>
      <c r="AA31" s="56">
        <f t="shared" si="23"/>
        <v>-4449</v>
      </c>
      <c r="AB31" s="56">
        <f t="shared" si="23"/>
        <v>20385</v>
      </c>
    </row>
    <row r="32" spans="2:28" ht="12" customHeight="1" x14ac:dyDescent="0.2">
      <c r="B32" s="55"/>
      <c r="C32" s="72" t="s">
        <v>147</v>
      </c>
      <c r="D32" s="56"/>
      <c r="E32" s="56">
        <v>0</v>
      </c>
      <c r="F32" s="56">
        <v>0</v>
      </c>
      <c r="G32" s="56">
        <v>-6502</v>
      </c>
      <c r="H32" s="56">
        <v>406</v>
      </c>
      <c r="I32" s="56">
        <v>813</v>
      </c>
      <c r="J32" s="56">
        <v>1219</v>
      </c>
      <c r="K32" s="56">
        <v>-8694</v>
      </c>
      <c r="L32" s="56">
        <v>406</v>
      </c>
      <c r="M32" s="56">
        <v>813</v>
      </c>
      <c r="N32" s="56">
        <v>8478</v>
      </c>
      <c r="O32" s="56">
        <v>11945</v>
      </c>
      <c r="Q32" s="56"/>
      <c r="R32" s="56">
        <f t="shared" si="17"/>
        <v>0</v>
      </c>
      <c r="S32" s="56">
        <f t="shared" si="18"/>
        <v>0</v>
      </c>
      <c r="T32" s="56">
        <f t="shared" si="19"/>
        <v>-6502</v>
      </c>
      <c r="U32" s="56">
        <v>406</v>
      </c>
      <c r="V32" s="56">
        <f t="shared" si="20"/>
        <v>407</v>
      </c>
      <c r="W32" s="56">
        <f t="shared" si="21"/>
        <v>406</v>
      </c>
      <c r="X32" s="56">
        <f t="shared" si="22"/>
        <v>-9913</v>
      </c>
      <c r="Y32" s="56">
        <v>406</v>
      </c>
      <c r="Z32" s="56">
        <f t="shared" si="23"/>
        <v>407</v>
      </c>
      <c r="AA32" s="56">
        <f t="shared" si="23"/>
        <v>7665</v>
      </c>
      <c r="AB32" s="56">
        <f t="shared" si="23"/>
        <v>3467</v>
      </c>
    </row>
    <row r="33" spans="2:28" ht="12" customHeight="1" x14ac:dyDescent="0.2">
      <c r="B33" s="55"/>
      <c r="C33" s="72" t="s">
        <v>148</v>
      </c>
      <c r="D33" s="56">
        <v>32962</v>
      </c>
      <c r="E33" s="56">
        <v>27094</v>
      </c>
      <c r="F33" s="56">
        <v>35777</v>
      </c>
      <c r="G33" s="56">
        <v>22483</v>
      </c>
      <c r="H33" s="56">
        <v>1963</v>
      </c>
      <c r="I33" s="56">
        <v>8559</v>
      </c>
      <c r="J33" s="56">
        <v>-15245</v>
      </c>
      <c r="K33" s="56">
        <v>-4716</v>
      </c>
      <c r="L33" s="56">
        <v>-4609</v>
      </c>
      <c r="M33" s="56">
        <v>-8395</v>
      </c>
      <c r="N33" s="56">
        <v>-11585</v>
      </c>
      <c r="O33" s="56">
        <v>18307</v>
      </c>
      <c r="Q33" s="56">
        <v>32962</v>
      </c>
      <c r="R33" s="56">
        <f t="shared" si="17"/>
        <v>-5868</v>
      </c>
      <c r="S33" s="56">
        <f t="shared" si="18"/>
        <v>8683</v>
      </c>
      <c r="T33" s="56">
        <f t="shared" si="19"/>
        <v>-13294</v>
      </c>
      <c r="U33" s="56">
        <v>1963</v>
      </c>
      <c r="V33" s="56">
        <f t="shared" si="20"/>
        <v>6596</v>
      </c>
      <c r="W33" s="56">
        <f t="shared" si="21"/>
        <v>-23804</v>
      </c>
      <c r="X33" s="56">
        <f t="shared" si="22"/>
        <v>10529</v>
      </c>
      <c r="Y33" s="56">
        <v>-4609</v>
      </c>
      <c r="Z33" s="56">
        <f t="shared" si="23"/>
        <v>-3786</v>
      </c>
      <c r="AA33" s="56">
        <f t="shared" si="23"/>
        <v>-3190</v>
      </c>
      <c r="AB33" s="56">
        <f t="shared" si="23"/>
        <v>29892</v>
      </c>
    </row>
    <row r="34" spans="2:28" ht="12" customHeight="1" x14ac:dyDescent="0.2">
      <c r="B34" s="55"/>
      <c r="C34" s="72" t="s">
        <v>149</v>
      </c>
      <c r="D34" s="56">
        <v>-9190</v>
      </c>
      <c r="E34" s="56">
        <v>14090</v>
      </c>
      <c r="F34" s="56">
        <v>11373</v>
      </c>
      <c r="G34" s="56">
        <v>12778</v>
      </c>
      <c r="H34" s="56">
        <v>239</v>
      </c>
      <c r="I34" s="56">
        <v>-8696</v>
      </c>
      <c r="J34" s="56">
        <v>7372</v>
      </c>
      <c r="K34" s="56">
        <v>11030</v>
      </c>
      <c r="L34" s="56">
        <v>18726</v>
      </c>
      <c r="M34" s="56">
        <v>5936</v>
      </c>
      <c r="N34" s="56">
        <v>4364</v>
      </c>
      <c r="O34" s="56">
        <v>-27331</v>
      </c>
      <c r="Q34" s="56">
        <v>-9190</v>
      </c>
      <c r="R34" s="56">
        <f t="shared" si="17"/>
        <v>23280</v>
      </c>
      <c r="S34" s="56">
        <f t="shared" si="18"/>
        <v>-2717</v>
      </c>
      <c r="T34" s="56">
        <f t="shared" si="19"/>
        <v>1405</v>
      </c>
      <c r="U34" s="56">
        <v>239</v>
      </c>
      <c r="V34" s="56">
        <f t="shared" si="20"/>
        <v>-8935</v>
      </c>
      <c r="W34" s="56">
        <f t="shared" si="21"/>
        <v>16068</v>
      </c>
      <c r="X34" s="56">
        <f t="shared" si="22"/>
        <v>3658</v>
      </c>
      <c r="Y34" s="56">
        <v>18726</v>
      </c>
      <c r="Z34" s="56">
        <f t="shared" si="23"/>
        <v>-12790</v>
      </c>
      <c r="AA34" s="56">
        <f t="shared" si="23"/>
        <v>-1572</v>
      </c>
      <c r="AB34" s="56">
        <f t="shared" si="23"/>
        <v>-31695</v>
      </c>
    </row>
    <row r="35" spans="2:28" ht="12" customHeight="1" x14ac:dyDescent="0.2">
      <c r="B35" s="55"/>
      <c r="C35" s="72" t="s">
        <v>150</v>
      </c>
      <c r="D35" s="56">
        <v>-2130</v>
      </c>
      <c r="E35" s="56">
        <v>-14163</v>
      </c>
      <c r="F35" s="56">
        <v>-16700</v>
      </c>
      <c r="G35" s="56">
        <v>-16521</v>
      </c>
      <c r="H35" s="56">
        <v>15</v>
      </c>
      <c r="I35" s="56">
        <v>977</v>
      </c>
      <c r="J35" s="56">
        <v>6191</v>
      </c>
      <c r="K35" s="56">
        <v>9503</v>
      </c>
      <c r="L35" s="56">
        <v>1488</v>
      </c>
      <c r="M35" s="56">
        <v>1439</v>
      </c>
      <c r="N35" s="56">
        <v>4172</v>
      </c>
      <c r="O35" s="56">
        <v>2346</v>
      </c>
      <c r="Q35" s="56">
        <v>-2130</v>
      </c>
      <c r="R35" s="56">
        <f t="shared" si="17"/>
        <v>-12033</v>
      </c>
      <c r="S35" s="56">
        <f t="shared" si="18"/>
        <v>-2537</v>
      </c>
      <c r="T35" s="56">
        <f t="shared" si="19"/>
        <v>179</v>
      </c>
      <c r="U35" s="56">
        <v>15</v>
      </c>
      <c r="V35" s="56">
        <f t="shared" si="20"/>
        <v>962</v>
      </c>
      <c r="W35" s="56">
        <f t="shared" si="21"/>
        <v>5214</v>
      </c>
      <c r="X35" s="56">
        <f t="shared" si="22"/>
        <v>3312</v>
      </c>
      <c r="Y35" s="56">
        <v>1488</v>
      </c>
      <c r="Z35" s="56">
        <f t="shared" si="23"/>
        <v>-49</v>
      </c>
      <c r="AA35" s="56">
        <f t="shared" si="23"/>
        <v>2733</v>
      </c>
      <c r="AB35" s="56">
        <f t="shared" si="23"/>
        <v>-1826</v>
      </c>
    </row>
    <row r="36" spans="2:28" ht="12" customHeight="1" x14ac:dyDescent="0.2">
      <c r="B36" s="55"/>
      <c r="C36" s="72" t="s">
        <v>151</v>
      </c>
      <c r="D36" s="56">
        <v>0</v>
      </c>
      <c r="E36" s="56">
        <v>0</v>
      </c>
      <c r="F36" s="56">
        <v>0</v>
      </c>
      <c r="G36" s="56">
        <v>-604</v>
      </c>
      <c r="H36" s="56">
        <v>87</v>
      </c>
      <c r="I36" s="56">
        <v>412</v>
      </c>
      <c r="J36" s="56">
        <v>186</v>
      </c>
      <c r="K36" s="56">
        <v>270</v>
      </c>
      <c r="L36" s="56">
        <v>-54</v>
      </c>
      <c r="M36" s="56">
        <v>62</v>
      </c>
      <c r="N36" s="56">
        <v>36</v>
      </c>
      <c r="O36" s="56">
        <v>-347</v>
      </c>
      <c r="Q36" s="56">
        <v>0</v>
      </c>
      <c r="R36" s="56">
        <f t="shared" si="17"/>
        <v>0</v>
      </c>
      <c r="S36" s="56">
        <f t="shared" si="18"/>
        <v>0</v>
      </c>
      <c r="T36" s="56">
        <f t="shared" si="19"/>
        <v>-604</v>
      </c>
      <c r="U36" s="56">
        <v>87</v>
      </c>
      <c r="V36" s="56">
        <f t="shared" si="20"/>
        <v>325</v>
      </c>
      <c r="W36" s="56">
        <f t="shared" si="21"/>
        <v>-226</v>
      </c>
      <c r="X36" s="56">
        <f t="shared" si="22"/>
        <v>84</v>
      </c>
      <c r="Y36" s="56">
        <v>-54</v>
      </c>
      <c r="Z36" s="56">
        <f t="shared" si="23"/>
        <v>116</v>
      </c>
      <c r="AA36" s="56">
        <f t="shared" si="23"/>
        <v>-26</v>
      </c>
      <c r="AB36" s="56">
        <f t="shared" si="23"/>
        <v>-383</v>
      </c>
    </row>
    <row r="37" spans="2:28" ht="12" customHeight="1" x14ac:dyDescent="0.2">
      <c r="B37" s="55"/>
      <c r="C37" s="72" t="s">
        <v>152</v>
      </c>
      <c r="D37" s="56">
        <v>-3500</v>
      </c>
      <c r="E37" s="56">
        <v>-2652</v>
      </c>
      <c r="F37" s="56">
        <v>-1447</v>
      </c>
      <c r="G37" s="56">
        <v>-244</v>
      </c>
      <c r="H37" s="56">
        <v>-3710</v>
      </c>
      <c r="I37" s="56">
        <v>-619</v>
      </c>
      <c r="J37" s="56">
        <v>-496</v>
      </c>
      <c r="K37" s="56">
        <v>-2167</v>
      </c>
      <c r="L37" s="56">
        <v>-2713</v>
      </c>
      <c r="M37" s="56">
        <v>-907</v>
      </c>
      <c r="N37" s="56">
        <v>-270</v>
      </c>
      <c r="O37" s="56">
        <v>657</v>
      </c>
      <c r="Q37" s="56">
        <v>-3500</v>
      </c>
      <c r="R37" s="56">
        <f t="shared" si="17"/>
        <v>848</v>
      </c>
      <c r="S37" s="56">
        <f t="shared" si="18"/>
        <v>1205</v>
      </c>
      <c r="T37" s="56">
        <f t="shared" si="19"/>
        <v>1203</v>
      </c>
      <c r="U37" s="56">
        <v>-3710</v>
      </c>
      <c r="V37" s="56">
        <f t="shared" si="20"/>
        <v>3091</v>
      </c>
      <c r="W37" s="56">
        <f t="shared" si="21"/>
        <v>123</v>
      </c>
      <c r="X37" s="56">
        <f t="shared" si="22"/>
        <v>-1671</v>
      </c>
      <c r="Y37" s="56">
        <v>-2713</v>
      </c>
      <c r="Z37" s="56">
        <f t="shared" si="23"/>
        <v>1806</v>
      </c>
      <c r="AA37" s="56">
        <f t="shared" si="23"/>
        <v>637</v>
      </c>
      <c r="AB37" s="56">
        <f t="shared" si="23"/>
        <v>927</v>
      </c>
    </row>
    <row r="38" spans="2:28" ht="12" customHeight="1" x14ac:dyDescent="0.2">
      <c r="B38" s="55"/>
      <c r="C38" s="72" t="s">
        <v>144</v>
      </c>
      <c r="D38" s="56">
        <v>298</v>
      </c>
      <c r="E38" s="56">
        <v>474</v>
      </c>
      <c r="F38" s="56">
        <v>173</v>
      </c>
      <c r="G38" s="56">
        <v>0</v>
      </c>
      <c r="H38" s="56"/>
      <c r="I38" s="56">
        <v>-11</v>
      </c>
      <c r="J38" s="56">
        <v>0</v>
      </c>
      <c r="K38" s="56">
        <v>0</v>
      </c>
      <c r="L38" s="56">
        <v>0</v>
      </c>
      <c r="M38" s="56">
        <v>-266</v>
      </c>
      <c r="N38" s="56">
        <v>-167</v>
      </c>
      <c r="O38" s="56">
        <v>10</v>
      </c>
      <c r="Q38" s="56">
        <v>298</v>
      </c>
      <c r="R38" s="56">
        <f t="shared" si="17"/>
        <v>176</v>
      </c>
      <c r="S38" s="56">
        <f t="shared" si="18"/>
        <v>-301</v>
      </c>
      <c r="T38" s="56">
        <f t="shared" si="19"/>
        <v>-173</v>
      </c>
      <c r="U38" s="56"/>
      <c r="V38" s="56">
        <f t="shared" si="20"/>
        <v>-11</v>
      </c>
      <c r="W38" s="56">
        <f t="shared" si="21"/>
        <v>11</v>
      </c>
      <c r="X38" s="56">
        <f t="shared" si="22"/>
        <v>0</v>
      </c>
      <c r="Y38" s="56">
        <v>0</v>
      </c>
      <c r="Z38" s="56">
        <f t="shared" si="23"/>
        <v>-266</v>
      </c>
      <c r="AA38" s="56">
        <f t="shared" si="23"/>
        <v>99</v>
      </c>
      <c r="AB38" s="56">
        <f t="shared" si="23"/>
        <v>177</v>
      </c>
    </row>
    <row r="39" spans="2:28" ht="12" customHeight="1" x14ac:dyDescent="0.2">
      <c r="B39" s="201" t="s">
        <v>153</v>
      </c>
      <c r="C39" s="202"/>
      <c r="D39" s="73">
        <f t="shared" ref="D39:I39" si="24">SUM(D30:D38)</f>
        <v>39017</v>
      </c>
      <c r="E39" s="73">
        <f t="shared" si="24"/>
        <v>51620</v>
      </c>
      <c r="F39" s="73">
        <f t="shared" si="24"/>
        <v>75207</v>
      </c>
      <c r="G39" s="73">
        <f t="shared" si="24"/>
        <v>109007</v>
      </c>
      <c r="H39" s="73">
        <f t="shared" si="24"/>
        <v>23699</v>
      </c>
      <c r="I39" s="73">
        <f t="shared" si="24"/>
        <v>57027</v>
      </c>
      <c r="J39" s="73">
        <f>SUM(J30:J38)</f>
        <v>84269</v>
      </c>
      <c r="K39" s="73">
        <f t="shared" ref="K39:O39" si="25">SUM(K30:K38)</f>
        <v>137920</v>
      </c>
      <c r="L39" s="73">
        <f t="shared" si="25"/>
        <v>42534</v>
      </c>
      <c r="M39" s="73">
        <f t="shared" si="25"/>
        <v>51696</v>
      </c>
      <c r="N39" s="73">
        <f t="shared" si="25"/>
        <v>84829</v>
      </c>
      <c r="O39" s="73">
        <f t="shared" si="25"/>
        <v>139770</v>
      </c>
      <c r="Q39" s="73">
        <f t="shared" ref="Q39:V39" si="26">SUM(Q30:Q38)</f>
        <v>39017</v>
      </c>
      <c r="R39" s="73">
        <f t="shared" si="26"/>
        <v>12603</v>
      </c>
      <c r="S39" s="73">
        <f t="shared" si="26"/>
        <v>23587</v>
      </c>
      <c r="T39" s="73">
        <f t="shared" si="26"/>
        <v>33800</v>
      </c>
      <c r="U39" s="73">
        <f t="shared" si="26"/>
        <v>23699</v>
      </c>
      <c r="V39" s="73">
        <f t="shared" si="26"/>
        <v>33328</v>
      </c>
      <c r="W39" s="73">
        <f>SUM(W30:W38)</f>
        <v>27242</v>
      </c>
      <c r="X39" s="73">
        <f t="shared" ref="X39:AB39" si="27">SUM(X30:X38)</f>
        <v>53651</v>
      </c>
      <c r="Y39" s="73">
        <f t="shared" si="27"/>
        <v>42534</v>
      </c>
      <c r="Z39" s="73">
        <f t="shared" si="27"/>
        <v>9162</v>
      </c>
      <c r="AA39" s="73">
        <f t="shared" si="27"/>
        <v>33133</v>
      </c>
      <c r="AB39" s="73">
        <f t="shared" si="27"/>
        <v>54941</v>
      </c>
    </row>
    <row r="40" spans="2:28" ht="12" customHeight="1" x14ac:dyDescent="0.2">
      <c r="B40" s="55"/>
      <c r="C40" s="72" t="s">
        <v>154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Q40" s="56">
        <v>0</v>
      </c>
      <c r="R40" s="56">
        <f t="shared" ref="R40:R41" si="28">E40-D40</f>
        <v>0</v>
      </c>
      <c r="S40" s="56">
        <f t="shared" ref="S40:S41" si="29">F40-E40</f>
        <v>0</v>
      </c>
      <c r="T40" s="56">
        <f t="shared" ref="T40:T41" si="30">G40-F40</f>
        <v>0</v>
      </c>
      <c r="U40" s="56">
        <v>0</v>
      </c>
      <c r="V40" s="56">
        <f t="shared" ref="V40:V41" si="31">I40-H40</f>
        <v>0</v>
      </c>
      <c r="W40" s="56">
        <f t="shared" ref="W40:W41" si="32">J40-I40</f>
        <v>0</v>
      </c>
      <c r="X40" s="56">
        <f t="shared" ref="X40:X41" si="33">K40-J40</f>
        <v>0</v>
      </c>
      <c r="Y40" s="56">
        <v>0</v>
      </c>
      <c r="Z40" s="56">
        <f t="shared" ref="Z40:AB41" si="34">M40-L40</f>
        <v>0</v>
      </c>
      <c r="AA40" s="56">
        <f t="shared" si="34"/>
        <v>0</v>
      </c>
      <c r="AB40" s="56">
        <f t="shared" si="34"/>
        <v>0</v>
      </c>
    </row>
    <row r="41" spans="2:28" ht="12" customHeight="1" x14ac:dyDescent="0.2">
      <c r="B41" s="55"/>
      <c r="C41" s="72" t="s">
        <v>155</v>
      </c>
      <c r="D41" s="56">
        <v>-7538</v>
      </c>
      <c r="E41" s="56">
        <v>-11381</v>
      </c>
      <c r="F41" s="56">
        <v>-15118</v>
      </c>
      <c r="G41" s="56">
        <v>-19224</v>
      </c>
      <c r="H41" s="56">
        <v>-5983</v>
      </c>
      <c r="I41" s="56">
        <v>-9412</v>
      </c>
      <c r="J41" s="56">
        <v>-12679</v>
      </c>
      <c r="K41" s="56">
        <v>-16617</v>
      </c>
      <c r="L41" s="56">
        <v>-6181</v>
      </c>
      <c r="M41" s="56">
        <v>-7909</v>
      </c>
      <c r="N41" s="56">
        <v>-13880</v>
      </c>
      <c r="O41" s="56">
        <v>-18391</v>
      </c>
      <c r="Q41" s="56">
        <v>-7538</v>
      </c>
      <c r="R41" s="56">
        <f t="shared" si="28"/>
        <v>-3843</v>
      </c>
      <c r="S41" s="56">
        <f t="shared" si="29"/>
        <v>-3737</v>
      </c>
      <c r="T41" s="56">
        <f t="shared" si="30"/>
        <v>-4106</v>
      </c>
      <c r="U41" s="56">
        <v>-5983</v>
      </c>
      <c r="V41" s="56">
        <f t="shared" si="31"/>
        <v>-3429</v>
      </c>
      <c r="W41" s="56">
        <f t="shared" si="32"/>
        <v>-3267</v>
      </c>
      <c r="X41" s="56">
        <f t="shared" si="33"/>
        <v>-3938</v>
      </c>
      <c r="Y41" s="56">
        <v>-6181</v>
      </c>
      <c r="Z41" s="56">
        <f t="shared" si="34"/>
        <v>-1728</v>
      </c>
      <c r="AA41" s="56">
        <f t="shared" si="34"/>
        <v>-5971</v>
      </c>
      <c r="AB41" s="56">
        <f t="shared" si="34"/>
        <v>-4511</v>
      </c>
    </row>
    <row r="42" spans="2:28" ht="12" customHeight="1" x14ac:dyDescent="0.2">
      <c r="B42" s="201" t="s">
        <v>156</v>
      </c>
      <c r="C42" s="202"/>
      <c r="D42" s="73">
        <f t="shared" ref="D42:I42" si="35">SUM(D39:D41)</f>
        <v>31479</v>
      </c>
      <c r="E42" s="73">
        <f t="shared" si="35"/>
        <v>40239</v>
      </c>
      <c r="F42" s="73">
        <f t="shared" si="35"/>
        <v>60089</v>
      </c>
      <c r="G42" s="73">
        <f t="shared" si="35"/>
        <v>89783</v>
      </c>
      <c r="H42" s="73">
        <f t="shared" si="35"/>
        <v>17716</v>
      </c>
      <c r="I42" s="73">
        <f t="shared" si="35"/>
        <v>47615</v>
      </c>
      <c r="J42" s="73">
        <f>SUM(J39:J41)</f>
        <v>71590</v>
      </c>
      <c r="K42" s="73">
        <f t="shared" ref="K42:O42" si="36">SUM(K39:K41)</f>
        <v>121303</v>
      </c>
      <c r="L42" s="73">
        <f t="shared" si="36"/>
        <v>36353</v>
      </c>
      <c r="M42" s="73">
        <f t="shared" si="36"/>
        <v>43787</v>
      </c>
      <c r="N42" s="73">
        <f t="shared" si="36"/>
        <v>70949</v>
      </c>
      <c r="O42" s="73">
        <f t="shared" si="36"/>
        <v>121379</v>
      </c>
      <c r="Q42" s="73">
        <f t="shared" ref="Q42:V42" si="37">SUM(Q39:Q41)</f>
        <v>31479</v>
      </c>
      <c r="R42" s="73">
        <f t="shared" si="37"/>
        <v>8760</v>
      </c>
      <c r="S42" s="73">
        <f t="shared" si="37"/>
        <v>19850</v>
      </c>
      <c r="T42" s="73">
        <f t="shared" si="37"/>
        <v>29694</v>
      </c>
      <c r="U42" s="73">
        <f t="shared" si="37"/>
        <v>17716</v>
      </c>
      <c r="V42" s="73">
        <f t="shared" si="37"/>
        <v>29899</v>
      </c>
      <c r="W42" s="73">
        <f>SUM(W39:W41)</f>
        <v>23975</v>
      </c>
      <c r="X42" s="73">
        <f t="shared" ref="X42:AB42" si="38">SUM(X39:X41)</f>
        <v>49713</v>
      </c>
      <c r="Y42" s="73">
        <f t="shared" si="38"/>
        <v>36353</v>
      </c>
      <c r="Z42" s="73">
        <f t="shared" si="38"/>
        <v>7434</v>
      </c>
      <c r="AA42" s="73">
        <f t="shared" si="38"/>
        <v>27162</v>
      </c>
      <c r="AB42" s="73">
        <f t="shared" si="38"/>
        <v>50430</v>
      </c>
    </row>
    <row r="43" spans="2:28" ht="12" customHeight="1" x14ac:dyDescent="0.2">
      <c r="B43" s="69" t="s">
        <v>157</v>
      </c>
      <c r="C43" s="70"/>
      <c r="D43" s="70"/>
      <c r="E43" s="70"/>
      <c r="F43" s="70"/>
      <c r="G43" s="70"/>
      <c r="H43" s="70"/>
      <c r="I43" s="71"/>
      <c r="J43" s="71"/>
      <c r="K43" s="70"/>
      <c r="L43" s="70"/>
      <c r="M43" s="70"/>
      <c r="N43" s="70"/>
      <c r="O43" s="70"/>
      <c r="Q43" s="70"/>
      <c r="R43" s="70"/>
      <c r="S43" s="70"/>
      <c r="T43" s="70"/>
      <c r="U43" s="70"/>
      <c r="V43" s="71"/>
      <c r="W43" s="71"/>
      <c r="X43" s="70"/>
      <c r="Y43" s="70"/>
      <c r="Z43" s="70"/>
      <c r="AA43" s="70"/>
      <c r="AB43" s="70"/>
    </row>
    <row r="44" spans="2:28" ht="12" customHeight="1" x14ac:dyDescent="0.2">
      <c r="B44" s="55"/>
      <c r="C44" s="72" t="s">
        <v>158</v>
      </c>
      <c r="D44" s="56">
        <v>-4722</v>
      </c>
      <c r="E44" s="56">
        <v>-8966</v>
      </c>
      <c r="F44" s="56">
        <v>-11931</v>
      </c>
      <c r="G44" s="56">
        <v>-14205</v>
      </c>
      <c r="H44" s="56">
        <v>-3707</v>
      </c>
      <c r="I44" s="56">
        <v>-7782</v>
      </c>
      <c r="J44" s="56">
        <v>-10752</v>
      </c>
      <c r="K44" s="56">
        <v>-18665</v>
      </c>
      <c r="L44" s="56">
        <v>-3233</v>
      </c>
      <c r="M44" s="56">
        <v>-7971</v>
      </c>
      <c r="N44" s="56">
        <v>-12233</v>
      </c>
      <c r="O44" s="56">
        <v>-23219</v>
      </c>
      <c r="Q44" s="56">
        <v>-4722</v>
      </c>
      <c r="R44" s="56">
        <f t="shared" ref="R44:R61" si="39">E44-D44</f>
        <v>-4244</v>
      </c>
      <c r="S44" s="56">
        <f t="shared" ref="S44:S61" si="40">F44-E44</f>
        <v>-2965</v>
      </c>
      <c r="T44" s="56">
        <f t="shared" ref="T44:T61" si="41">G44-F44</f>
        <v>-2274</v>
      </c>
      <c r="U44" s="56">
        <v>-3707</v>
      </c>
      <c r="V44" s="56">
        <f t="shared" ref="V44:V61" si="42">I44-H44</f>
        <v>-4075</v>
      </c>
      <c r="W44" s="56">
        <f t="shared" ref="W44:W61" si="43">J44-I44</f>
        <v>-2970</v>
      </c>
      <c r="X44" s="56">
        <f t="shared" ref="X44:X61" si="44">K44-J44</f>
        <v>-7913</v>
      </c>
      <c r="Y44" s="56">
        <v>-3233</v>
      </c>
      <c r="Z44" s="56">
        <f t="shared" ref="Z44:AB61" si="45">M44-L44</f>
        <v>-4738</v>
      </c>
      <c r="AA44" s="56">
        <f t="shared" si="45"/>
        <v>-4262</v>
      </c>
      <c r="AB44" s="56">
        <f t="shared" si="45"/>
        <v>-10986</v>
      </c>
    </row>
    <row r="45" spans="2:28" ht="12" customHeight="1" x14ac:dyDescent="0.2">
      <c r="B45" s="55"/>
      <c r="C45" s="72" t="s">
        <v>159</v>
      </c>
      <c r="D45" s="56">
        <v>0</v>
      </c>
      <c r="E45" s="56">
        <v>0</v>
      </c>
      <c r="F45" s="56">
        <v>0</v>
      </c>
      <c r="G45" s="56">
        <v>0</v>
      </c>
      <c r="H45" s="56"/>
      <c r="I45" s="56">
        <v>640</v>
      </c>
      <c r="J45" s="56">
        <v>640</v>
      </c>
      <c r="K45" s="56">
        <v>640</v>
      </c>
      <c r="L45" s="56">
        <v>0</v>
      </c>
      <c r="M45" s="56">
        <v>0</v>
      </c>
      <c r="N45" s="56">
        <v>0</v>
      </c>
      <c r="O45" s="56">
        <v>0</v>
      </c>
      <c r="Q45" s="56">
        <v>0</v>
      </c>
      <c r="R45" s="56">
        <f t="shared" si="39"/>
        <v>0</v>
      </c>
      <c r="S45" s="56">
        <f t="shared" si="40"/>
        <v>0</v>
      </c>
      <c r="T45" s="56">
        <f t="shared" si="41"/>
        <v>0</v>
      </c>
      <c r="U45" s="56"/>
      <c r="V45" s="56">
        <f t="shared" si="42"/>
        <v>640</v>
      </c>
      <c r="W45" s="56">
        <f t="shared" si="43"/>
        <v>0</v>
      </c>
      <c r="X45" s="56">
        <f t="shared" si="44"/>
        <v>0</v>
      </c>
      <c r="Y45" s="56">
        <v>0</v>
      </c>
      <c r="Z45" s="56">
        <f t="shared" si="45"/>
        <v>0</v>
      </c>
      <c r="AA45" s="56">
        <f t="shared" si="45"/>
        <v>0</v>
      </c>
      <c r="AB45" s="56">
        <f t="shared" si="45"/>
        <v>0</v>
      </c>
    </row>
    <row r="46" spans="2:28" ht="12" customHeight="1" x14ac:dyDescent="0.2">
      <c r="B46" s="55"/>
      <c r="C46" s="72" t="s">
        <v>160</v>
      </c>
      <c r="D46" s="56">
        <v>-6517</v>
      </c>
      <c r="E46" s="56">
        <v>-11609</v>
      </c>
      <c r="F46" s="56">
        <v>-18357</v>
      </c>
      <c r="G46" s="56">
        <v>-28887</v>
      </c>
      <c r="H46" s="56">
        <v>-9744</v>
      </c>
      <c r="I46" s="56">
        <v>-15823</v>
      </c>
      <c r="J46" s="56">
        <v>-25113</v>
      </c>
      <c r="K46" s="56">
        <v>-40714</v>
      </c>
      <c r="L46" s="56">
        <v>-8405</v>
      </c>
      <c r="M46" s="56">
        <v>-17340</v>
      </c>
      <c r="N46" s="56">
        <v>-32025</v>
      </c>
      <c r="O46" s="56">
        <v>-53481</v>
      </c>
      <c r="Q46" s="56">
        <v>-6517</v>
      </c>
      <c r="R46" s="56">
        <f t="shared" si="39"/>
        <v>-5092</v>
      </c>
      <c r="S46" s="56">
        <f t="shared" si="40"/>
        <v>-6748</v>
      </c>
      <c r="T46" s="56">
        <f t="shared" si="41"/>
        <v>-10530</v>
      </c>
      <c r="U46" s="56">
        <v>-9744</v>
      </c>
      <c r="V46" s="56">
        <f t="shared" si="42"/>
        <v>-6079</v>
      </c>
      <c r="W46" s="56">
        <f t="shared" si="43"/>
        <v>-9290</v>
      </c>
      <c r="X46" s="56">
        <f t="shared" si="44"/>
        <v>-15601</v>
      </c>
      <c r="Y46" s="56">
        <v>-8405</v>
      </c>
      <c r="Z46" s="56">
        <f t="shared" si="45"/>
        <v>-8935</v>
      </c>
      <c r="AA46" s="56">
        <f t="shared" si="45"/>
        <v>-14685</v>
      </c>
      <c r="AB46" s="56">
        <f t="shared" si="45"/>
        <v>-21456</v>
      </c>
    </row>
    <row r="47" spans="2:28" ht="12" customHeight="1" x14ac:dyDescent="0.2">
      <c r="B47" s="55"/>
      <c r="C47" s="72" t="s">
        <v>161</v>
      </c>
      <c r="D47" s="56">
        <v>1794</v>
      </c>
      <c r="E47" s="56">
        <v>3559</v>
      </c>
      <c r="F47" s="56">
        <v>4160</v>
      </c>
      <c r="G47" s="56">
        <v>6011</v>
      </c>
      <c r="H47" s="56">
        <v>177</v>
      </c>
      <c r="I47" s="56">
        <v>1242</v>
      </c>
      <c r="J47" s="56">
        <v>3313</v>
      </c>
      <c r="K47" s="56">
        <v>6054</v>
      </c>
      <c r="L47" s="56">
        <v>5191</v>
      </c>
      <c r="M47" s="56">
        <v>6576</v>
      </c>
      <c r="N47" s="56">
        <v>10646</v>
      </c>
      <c r="O47" s="56">
        <v>14444</v>
      </c>
      <c r="Q47" s="56">
        <v>1794</v>
      </c>
      <c r="R47" s="56">
        <f t="shared" si="39"/>
        <v>1765</v>
      </c>
      <c r="S47" s="56">
        <f t="shared" si="40"/>
        <v>601</v>
      </c>
      <c r="T47" s="56">
        <f t="shared" si="41"/>
        <v>1851</v>
      </c>
      <c r="U47" s="56">
        <v>177</v>
      </c>
      <c r="V47" s="56">
        <f t="shared" si="42"/>
        <v>1065</v>
      </c>
      <c r="W47" s="56">
        <f t="shared" si="43"/>
        <v>2071</v>
      </c>
      <c r="X47" s="56">
        <f t="shared" si="44"/>
        <v>2741</v>
      </c>
      <c r="Y47" s="56">
        <v>5191</v>
      </c>
      <c r="Z47" s="56">
        <f t="shared" si="45"/>
        <v>1385</v>
      </c>
      <c r="AA47" s="56">
        <f t="shared" si="45"/>
        <v>4070</v>
      </c>
      <c r="AB47" s="56">
        <f t="shared" si="45"/>
        <v>3798</v>
      </c>
    </row>
    <row r="48" spans="2:28" ht="12" customHeight="1" x14ac:dyDescent="0.2">
      <c r="B48" s="55"/>
      <c r="C48" s="72" t="s">
        <v>162</v>
      </c>
      <c r="D48" s="56"/>
      <c r="E48" s="56"/>
      <c r="F48" s="56">
        <v>-32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0</v>
      </c>
      <c r="Q48" s="56"/>
      <c r="R48" s="56">
        <f t="shared" si="39"/>
        <v>0</v>
      </c>
      <c r="S48" s="56">
        <f t="shared" si="40"/>
        <v>-32</v>
      </c>
      <c r="T48" s="56">
        <f t="shared" si="41"/>
        <v>32</v>
      </c>
      <c r="U48" s="56">
        <v>0</v>
      </c>
      <c r="V48" s="56">
        <f t="shared" si="42"/>
        <v>0</v>
      </c>
      <c r="W48" s="56">
        <f t="shared" si="43"/>
        <v>0</v>
      </c>
      <c r="X48" s="56">
        <f t="shared" si="44"/>
        <v>0</v>
      </c>
      <c r="Y48" s="56">
        <v>0</v>
      </c>
      <c r="Z48" s="56">
        <f t="shared" si="45"/>
        <v>0</v>
      </c>
      <c r="AA48" s="56">
        <f t="shared" si="45"/>
        <v>0</v>
      </c>
      <c r="AB48" s="56">
        <f t="shared" si="45"/>
        <v>0</v>
      </c>
    </row>
    <row r="49" spans="2:28" ht="12" customHeight="1" x14ac:dyDescent="0.2">
      <c r="B49" s="55"/>
      <c r="C49" s="72" t="s">
        <v>163</v>
      </c>
      <c r="D49" s="56"/>
      <c r="E49" s="56">
        <v>-13</v>
      </c>
      <c r="F49" s="56"/>
      <c r="G49" s="56">
        <v>0</v>
      </c>
      <c r="H49" s="56"/>
      <c r="I49" s="56">
        <v>0</v>
      </c>
      <c r="J49" s="56"/>
      <c r="K49" s="56">
        <v>0</v>
      </c>
      <c r="L49" s="56"/>
      <c r="M49" s="56">
        <v>0</v>
      </c>
      <c r="N49" s="56"/>
      <c r="O49" s="56"/>
      <c r="Q49" s="56"/>
      <c r="R49" s="56">
        <f t="shared" si="39"/>
        <v>-13</v>
      </c>
      <c r="S49" s="56">
        <f t="shared" si="40"/>
        <v>13</v>
      </c>
      <c r="T49" s="56">
        <f t="shared" si="41"/>
        <v>0</v>
      </c>
      <c r="U49" s="56"/>
      <c r="V49" s="56">
        <f t="shared" si="42"/>
        <v>0</v>
      </c>
      <c r="W49" s="56">
        <f t="shared" si="43"/>
        <v>0</v>
      </c>
      <c r="X49" s="56">
        <f t="shared" si="44"/>
        <v>0</v>
      </c>
      <c r="Y49" s="56"/>
      <c r="Z49" s="56">
        <f t="shared" si="45"/>
        <v>0</v>
      </c>
      <c r="AA49" s="56">
        <f t="shared" si="45"/>
        <v>0</v>
      </c>
      <c r="AB49" s="56">
        <f t="shared" si="45"/>
        <v>0</v>
      </c>
    </row>
    <row r="50" spans="2:28" s="51" customFormat="1" ht="12" customHeight="1" x14ac:dyDescent="0.2">
      <c r="B50" s="55"/>
      <c r="C50" s="72" t="s">
        <v>164</v>
      </c>
      <c r="D50" s="56"/>
      <c r="E50" s="56">
        <v>0</v>
      </c>
      <c r="F50" s="56"/>
      <c r="G50" s="56">
        <v>0</v>
      </c>
      <c r="H50" s="56"/>
      <c r="I50" s="56">
        <v>0</v>
      </c>
      <c r="J50" s="56"/>
      <c r="K50" s="56">
        <v>0</v>
      </c>
      <c r="L50" s="56"/>
      <c r="M50" s="56">
        <v>0</v>
      </c>
      <c r="N50" s="56"/>
      <c r="O50" s="56"/>
      <c r="Q50" s="56"/>
      <c r="R50" s="56">
        <f t="shared" si="39"/>
        <v>0</v>
      </c>
      <c r="S50" s="56">
        <f t="shared" si="40"/>
        <v>0</v>
      </c>
      <c r="T50" s="56">
        <f t="shared" si="41"/>
        <v>0</v>
      </c>
      <c r="U50" s="56"/>
      <c r="V50" s="56">
        <f t="shared" si="42"/>
        <v>0</v>
      </c>
      <c r="W50" s="56">
        <f t="shared" si="43"/>
        <v>0</v>
      </c>
      <c r="X50" s="56">
        <f t="shared" si="44"/>
        <v>0</v>
      </c>
      <c r="Y50" s="56"/>
      <c r="Z50" s="56">
        <f t="shared" si="45"/>
        <v>0</v>
      </c>
      <c r="AA50" s="56">
        <f t="shared" si="45"/>
        <v>0</v>
      </c>
      <c r="AB50" s="56">
        <f t="shared" si="45"/>
        <v>0</v>
      </c>
    </row>
    <row r="51" spans="2:28" s="51" customFormat="1" ht="12" customHeight="1" x14ac:dyDescent="0.2">
      <c r="B51" s="55"/>
      <c r="C51" s="72" t="s">
        <v>165</v>
      </c>
      <c r="D51" s="56"/>
      <c r="E51" s="56">
        <v>0</v>
      </c>
      <c r="F51" s="56"/>
      <c r="G51" s="56">
        <v>0</v>
      </c>
      <c r="H51" s="56"/>
      <c r="I51" s="56">
        <v>0</v>
      </c>
      <c r="J51" s="56"/>
      <c r="K51" s="56">
        <v>0</v>
      </c>
      <c r="L51" s="56"/>
      <c r="M51" s="56">
        <v>0</v>
      </c>
      <c r="N51" s="56"/>
      <c r="O51" s="56"/>
      <c r="Q51" s="56"/>
      <c r="R51" s="56">
        <f t="shared" si="39"/>
        <v>0</v>
      </c>
      <c r="S51" s="56">
        <f t="shared" si="40"/>
        <v>0</v>
      </c>
      <c r="T51" s="56">
        <f t="shared" si="41"/>
        <v>0</v>
      </c>
      <c r="U51" s="56"/>
      <c r="V51" s="56">
        <f t="shared" si="42"/>
        <v>0</v>
      </c>
      <c r="W51" s="56">
        <f t="shared" si="43"/>
        <v>0</v>
      </c>
      <c r="X51" s="56">
        <f t="shared" si="44"/>
        <v>0</v>
      </c>
      <c r="Y51" s="56"/>
      <c r="Z51" s="56">
        <f t="shared" si="45"/>
        <v>0</v>
      </c>
      <c r="AA51" s="56">
        <f t="shared" si="45"/>
        <v>0</v>
      </c>
      <c r="AB51" s="56">
        <f t="shared" si="45"/>
        <v>0</v>
      </c>
    </row>
    <row r="52" spans="2:28" s="51" customFormat="1" ht="12" customHeight="1" x14ac:dyDescent="0.2">
      <c r="B52" s="55"/>
      <c r="C52" s="72" t="s">
        <v>166</v>
      </c>
      <c r="D52" s="56">
        <v>0</v>
      </c>
      <c r="E52" s="56">
        <v>0</v>
      </c>
      <c r="F52" s="56">
        <v>0</v>
      </c>
      <c r="G52" s="56">
        <v>0</v>
      </c>
      <c r="H52" s="56"/>
      <c r="I52" s="56">
        <v>0</v>
      </c>
      <c r="J52" s="56"/>
      <c r="K52" s="56">
        <v>0</v>
      </c>
      <c r="L52" s="56"/>
      <c r="M52" s="56">
        <v>0</v>
      </c>
      <c r="N52" s="56"/>
      <c r="O52" s="56"/>
      <c r="Q52" s="56">
        <v>0</v>
      </c>
      <c r="R52" s="56">
        <f t="shared" si="39"/>
        <v>0</v>
      </c>
      <c r="S52" s="56">
        <f t="shared" si="40"/>
        <v>0</v>
      </c>
      <c r="T52" s="56">
        <f t="shared" si="41"/>
        <v>0</v>
      </c>
      <c r="U52" s="56"/>
      <c r="V52" s="56">
        <f t="shared" si="42"/>
        <v>0</v>
      </c>
      <c r="W52" s="56">
        <f t="shared" si="43"/>
        <v>0</v>
      </c>
      <c r="X52" s="56">
        <f t="shared" si="44"/>
        <v>0</v>
      </c>
      <c r="Y52" s="56"/>
      <c r="Z52" s="56">
        <f t="shared" si="45"/>
        <v>0</v>
      </c>
      <c r="AA52" s="56">
        <f t="shared" si="45"/>
        <v>0</v>
      </c>
      <c r="AB52" s="56">
        <f t="shared" si="45"/>
        <v>0</v>
      </c>
    </row>
    <row r="53" spans="2:28" s="51" customFormat="1" ht="12" customHeight="1" x14ac:dyDescent="0.2">
      <c r="B53" s="55"/>
      <c r="C53" s="72" t="s">
        <v>167</v>
      </c>
      <c r="D53" s="56">
        <v>165</v>
      </c>
      <c r="E53" s="56">
        <v>216</v>
      </c>
      <c r="F53" s="56">
        <v>281</v>
      </c>
      <c r="G53" s="56">
        <v>281</v>
      </c>
      <c r="H53" s="56"/>
      <c r="I53" s="56">
        <v>0</v>
      </c>
      <c r="J53" s="56"/>
      <c r="K53" s="56">
        <v>0</v>
      </c>
      <c r="L53" s="56"/>
      <c r="M53" s="56">
        <v>0</v>
      </c>
      <c r="N53" s="56"/>
      <c r="O53" s="56"/>
      <c r="Q53" s="56">
        <v>165</v>
      </c>
      <c r="R53" s="56">
        <f t="shared" si="39"/>
        <v>51</v>
      </c>
      <c r="S53" s="56">
        <f t="shared" si="40"/>
        <v>65</v>
      </c>
      <c r="T53" s="56">
        <f t="shared" si="41"/>
        <v>0</v>
      </c>
      <c r="U53" s="56"/>
      <c r="V53" s="56">
        <f t="shared" si="42"/>
        <v>0</v>
      </c>
      <c r="W53" s="56">
        <f t="shared" si="43"/>
        <v>0</v>
      </c>
      <c r="X53" s="56">
        <f t="shared" si="44"/>
        <v>0</v>
      </c>
      <c r="Y53" s="56"/>
      <c r="Z53" s="56">
        <f t="shared" si="45"/>
        <v>0</v>
      </c>
      <c r="AA53" s="56">
        <f t="shared" si="45"/>
        <v>0</v>
      </c>
      <c r="AB53" s="56">
        <f t="shared" si="45"/>
        <v>0</v>
      </c>
    </row>
    <row r="54" spans="2:28" s="51" customFormat="1" ht="12" customHeight="1" x14ac:dyDescent="0.2">
      <c r="B54" s="55"/>
      <c r="C54" s="72" t="s">
        <v>168</v>
      </c>
      <c r="D54" s="56">
        <v>-4374</v>
      </c>
      <c r="E54" s="56">
        <v>-4374</v>
      </c>
      <c r="F54" s="56">
        <v>-8353</v>
      </c>
      <c r="G54" s="56">
        <v>-8353</v>
      </c>
      <c r="H54" s="56"/>
      <c r="I54" s="56">
        <v>0</v>
      </c>
      <c r="J54" s="56"/>
      <c r="K54" s="56">
        <v>0</v>
      </c>
      <c r="L54" s="56"/>
      <c r="M54" s="56">
        <v>0</v>
      </c>
      <c r="N54" s="56"/>
      <c r="O54" s="56"/>
      <c r="Q54" s="56">
        <v>-4374</v>
      </c>
      <c r="R54" s="56">
        <f t="shared" si="39"/>
        <v>0</v>
      </c>
      <c r="S54" s="56">
        <f t="shared" si="40"/>
        <v>-3979</v>
      </c>
      <c r="T54" s="56">
        <f t="shared" si="41"/>
        <v>0</v>
      </c>
      <c r="U54" s="56"/>
      <c r="V54" s="56">
        <f t="shared" si="42"/>
        <v>0</v>
      </c>
      <c r="W54" s="56">
        <f t="shared" si="43"/>
        <v>0</v>
      </c>
      <c r="X54" s="56">
        <f t="shared" si="44"/>
        <v>0</v>
      </c>
      <c r="Y54" s="56"/>
      <c r="Z54" s="56">
        <f t="shared" si="45"/>
        <v>0</v>
      </c>
      <c r="AA54" s="56">
        <f t="shared" si="45"/>
        <v>0</v>
      </c>
      <c r="AB54" s="56">
        <f t="shared" si="45"/>
        <v>0</v>
      </c>
    </row>
    <row r="55" spans="2:28" s="51" customFormat="1" ht="12" customHeight="1" x14ac:dyDescent="0.2">
      <c r="B55" s="55"/>
      <c r="C55" s="72" t="s">
        <v>169</v>
      </c>
      <c r="D55" s="56"/>
      <c r="E55" s="56">
        <v>0</v>
      </c>
      <c r="F55" s="56"/>
      <c r="G55" s="56">
        <v>0</v>
      </c>
      <c r="H55" s="56"/>
      <c r="I55" s="56">
        <v>0</v>
      </c>
      <c r="J55" s="56"/>
      <c r="K55" s="56">
        <v>0</v>
      </c>
      <c r="L55" s="56"/>
      <c r="M55" s="56">
        <v>0</v>
      </c>
      <c r="N55" s="56"/>
      <c r="O55" s="56">
        <v>1</v>
      </c>
      <c r="Q55" s="56"/>
      <c r="R55" s="56">
        <f t="shared" si="39"/>
        <v>0</v>
      </c>
      <c r="S55" s="56">
        <f t="shared" si="40"/>
        <v>0</v>
      </c>
      <c r="T55" s="56">
        <f t="shared" si="41"/>
        <v>0</v>
      </c>
      <c r="U55" s="56"/>
      <c r="V55" s="56">
        <f t="shared" si="42"/>
        <v>0</v>
      </c>
      <c r="W55" s="56">
        <f t="shared" si="43"/>
        <v>0</v>
      </c>
      <c r="X55" s="56">
        <f t="shared" si="44"/>
        <v>0</v>
      </c>
      <c r="Y55" s="56"/>
      <c r="Z55" s="56">
        <f t="shared" si="45"/>
        <v>0</v>
      </c>
      <c r="AA55" s="56">
        <f t="shared" si="45"/>
        <v>0</v>
      </c>
      <c r="AB55" s="56">
        <f t="shared" si="45"/>
        <v>1</v>
      </c>
    </row>
    <row r="56" spans="2:28" s="51" customFormat="1" ht="12" customHeight="1" x14ac:dyDescent="0.2">
      <c r="B56" s="55"/>
      <c r="C56" s="72" t="s">
        <v>193</v>
      </c>
      <c r="D56" s="56"/>
      <c r="E56" s="56">
        <v>0</v>
      </c>
      <c r="F56" s="56"/>
      <c r="G56" s="56">
        <v>0</v>
      </c>
      <c r="H56" s="56"/>
      <c r="I56" s="56">
        <v>0</v>
      </c>
      <c r="J56" s="56"/>
      <c r="K56" s="56">
        <v>0</v>
      </c>
      <c r="L56" s="56"/>
      <c r="M56" s="56">
        <v>0</v>
      </c>
      <c r="N56" s="56"/>
      <c r="O56" s="56"/>
      <c r="Q56" s="56"/>
      <c r="R56" s="56">
        <f t="shared" si="39"/>
        <v>0</v>
      </c>
      <c r="S56" s="56">
        <f t="shared" si="40"/>
        <v>0</v>
      </c>
      <c r="T56" s="56">
        <f t="shared" si="41"/>
        <v>0</v>
      </c>
      <c r="U56" s="56"/>
      <c r="V56" s="56">
        <f t="shared" si="42"/>
        <v>0</v>
      </c>
      <c r="W56" s="56">
        <f t="shared" si="43"/>
        <v>0</v>
      </c>
      <c r="X56" s="56">
        <f t="shared" si="44"/>
        <v>0</v>
      </c>
      <c r="Y56" s="56"/>
      <c r="Z56" s="56">
        <f t="shared" si="45"/>
        <v>0</v>
      </c>
      <c r="AA56" s="56">
        <f t="shared" si="45"/>
        <v>0</v>
      </c>
      <c r="AB56" s="56">
        <f t="shared" si="45"/>
        <v>0</v>
      </c>
    </row>
    <row r="57" spans="2:28" s="51" customFormat="1" ht="12" customHeight="1" x14ac:dyDescent="0.2">
      <c r="B57" s="55"/>
      <c r="C57" s="72" t="s">
        <v>170</v>
      </c>
      <c r="D57" s="56"/>
      <c r="E57" s="56">
        <v>-120</v>
      </c>
      <c r="F57" s="56">
        <v>-40</v>
      </c>
      <c r="G57" s="56">
        <v>-50</v>
      </c>
      <c r="H57" s="56"/>
      <c r="I57" s="56">
        <v>0</v>
      </c>
      <c r="J57" s="56"/>
      <c r="K57" s="56">
        <v>0</v>
      </c>
      <c r="L57" s="56"/>
      <c r="M57" s="56">
        <v>0</v>
      </c>
      <c r="N57" s="56"/>
      <c r="O57" s="56"/>
      <c r="Q57" s="56"/>
      <c r="R57" s="56">
        <f t="shared" si="39"/>
        <v>-120</v>
      </c>
      <c r="S57" s="56">
        <f t="shared" si="40"/>
        <v>80</v>
      </c>
      <c r="T57" s="56">
        <f t="shared" si="41"/>
        <v>-10</v>
      </c>
      <c r="U57" s="56"/>
      <c r="V57" s="56">
        <f t="shared" si="42"/>
        <v>0</v>
      </c>
      <c r="W57" s="56">
        <f t="shared" si="43"/>
        <v>0</v>
      </c>
      <c r="X57" s="56">
        <f t="shared" si="44"/>
        <v>0</v>
      </c>
      <c r="Y57" s="56"/>
      <c r="Z57" s="56">
        <f t="shared" si="45"/>
        <v>0</v>
      </c>
      <c r="AA57" s="56">
        <f t="shared" si="45"/>
        <v>0</v>
      </c>
      <c r="AB57" s="56">
        <f t="shared" si="45"/>
        <v>0</v>
      </c>
    </row>
    <row r="58" spans="2:28" s="51" customFormat="1" ht="12" customHeight="1" x14ac:dyDescent="0.2">
      <c r="B58" s="55"/>
      <c r="C58" s="72" t="s">
        <v>171</v>
      </c>
      <c r="D58" s="56"/>
      <c r="E58" s="56"/>
      <c r="F58" s="56">
        <v>0</v>
      </c>
      <c r="G58" s="56">
        <v>0</v>
      </c>
      <c r="H58" s="56"/>
      <c r="I58" s="56">
        <v>0</v>
      </c>
      <c r="J58" s="56">
        <v>50</v>
      </c>
      <c r="K58" s="56">
        <v>50</v>
      </c>
      <c r="L58" s="56">
        <v>0</v>
      </c>
      <c r="M58" s="56">
        <v>0</v>
      </c>
      <c r="N58" s="56">
        <v>0</v>
      </c>
      <c r="O58" s="56">
        <v>0</v>
      </c>
      <c r="Q58" s="56"/>
      <c r="R58" s="56">
        <f t="shared" si="39"/>
        <v>0</v>
      </c>
      <c r="S58" s="56">
        <f t="shared" si="40"/>
        <v>0</v>
      </c>
      <c r="T58" s="56">
        <f t="shared" si="41"/>
        <v>0</v>
      </c>
      <c r="U58" s="56"/>
      <c r="V58" s="56">
        <f t="shared" si="42"/>
        <v>0</v>
      </c>
      <c r="W58" s="56">
        <f t="shared" si="43"/>
        <v>50</v>
      </c>
      <c r="X58" s="56">
        <f t="shared" si="44"/>
        <v>0</v>
      </c>
      <c r="Y58" s="56">
        <v>0</v>
      </c>
      <c r="Z58" s="56">
        <f t="shared" si="45"/>
        <v>0</v>
      </c>
      <c r="AA58" s="56">
        <f t="shared" si="45"/>
        <v>0</v>
      </c>
      <c r="AB58" s="56">
        <f t="shared" si="45"/>
        <v>0</v>
      </c>
    </row>
    <row r="59" spans="2:28" s="51" customFormat="1" ht="12" customHeight="1" x14ac:dyDescent="0.2">
      <c r="B59" s="55"/>
      <c r="C59" s="72" t="s">
        <v>172</v>
      </c>
      <c r="D59" s="56">
        <v>0</v>
      </c>
      <c r="E59" s="56">
        <v>71</v>
      </c>
      <c r="F59" s="56">
        <v>71</v>
      </c>
      <c r="G59" s="56">
        <v>0</v>
      </c>
      <c r="H59" s="56"/>
      <c r="I59" s="56">
        <v>0</v>
      </c>
      <c r="J59" s="56">
        <v>2</v>
      </c>
      <c r="K59" s="56">
        <v>3</v>
      </c>
      <c r="L59" s="56">
        <v>0</v>
      </c>
      <c r="M59" s="56">
        <v>0</v>
      </c>
      <c r="N59" s="56">
        <v>1</v>
      </c>
      <c r="O59" s="56">
        <v>1</v>
      </c>
      <c r="Q59" s="56">
        <v>0</v>
      </c>
      <c r="R59" s="56">
        <f t="shared" si="39"/>
        <v>71</v>
      </c>
      <c r="S59" s="56">
        <f t="shared" si="40"/>
        <v>0</v>
      </c>
      <c r="T59" s="56">
        <f t="shared" si="41"/>
        <v>-71</v>
      </c>
      <c r="U59" s="56"/>
      <c r="V59" s="56">
        <f t="shared" si="42"/>
        <v>0</v>
      </c>
      <c r="W59" s="56">
        <f t="shared" si="43"/>
        <v>2</v>
      </c>
      <c r="X59" s="56">
        <f t="shared" si="44"/>
        <v>1</v>
      </c>
      <c r="Y59" s="56">
        <v>0</v>
      </c>
      <c r="Z59" s="56">
        <f t="shared" si="45"/>
        <v>0</v>
      </c>
      <c r="AA59" s="56">
        <f t="shared" si="45"/>
        <v>1</v>
      </c>
      <c r="AB59" s="56">
        <f t="shared" si="45"/>
        <v>0</v>
      </c>
    </row>
    <row r="60" spans="2:28" s="51" customFormat="1" ht="12" customHeight="1" x14ac:dyDescent="0.2">
      <c r="B60" s="55"/>
      <c r="C60" s="72" t="s">
        <v>173</v>
      </c>
      <c r="D60" s="56">
        <v>1025</v>
      </c>
      <c r="E60" s="56">
        <v>1021</v>
      </c>
      <c r="F60" s="56">
        <v>1021</v>
      </c>
      <c r="G60" s="56">
        <v>1021</v>
      </c>
      <c r="H60" s="56"/>
      <c r="I60" s="56">
        <v>1332</v>
      </c>
      <c r="J60" s="56">
        <v>1332</v>
      </c>
      <c r="K60" s="56">
        <v>1332</v>
      </c>
      <c r="L60" s="56">
        <v>0</v>
      </c>
      <c r="M60" s="56">
        <v>0</v>
      </c>
      <c r="N60" s="56">
        <v>941</v>
      </c>
      <c r="O60" s="56">
        <v>1237</v>
      </c>
      <c r="Q60" s="56">
        <v>1025</v>
      </c>
      <c r="R60" s="56">
        <f t="shared" si="39"/>
        <v>-4</v>
      </c>
      <c r="S60" s="56">
        <f t="shared" si="40"/>
        <v>0</v>
      </c>
      <c r="T60" s="56">
        <f t="shared" si="41"/>
        <v>0</v>
      </c>
      <c r="U60" s="56"/>
      <c r="V60" s="56">
        <f t="shared" si="42"/>
        <v>1332</v>
      </c>
      <c r="W60" s="56">
        <f t="shared" si="43"/>
        <v>0</v>
      </c>
      <c r="X60" s="56">
        <f t="shared" si="44"/>
        <v>0</v>
      </c>
      <c r="Y60" s="56">
        <v>0</v>
      </c>
      <c r="Z60" s="56">
        <f t="shared" si="45"/>
        <v>0</v>
      </c>
      <c r="AA60" s="56">
        <f t="shared" si="45"/>
        <v>941</v>
      </c>
      <c r="AB60" s="56">
        <f t="shared" si="45"/>
        <v>296</v>
      </c>
    </row>
    <row r="61" spans="2:28" s="51" customFormat="1" ht="12" customHeight="1" x14ac:dyDescent="0.2">
      <c r="B61" s="55"/>
      <c r="C61" s="72" t="s">
        <v>174</v>
      </c>
      <c r="D61" s="56">
        <v>-1877</v>
      </c>
      <c r="E61" s="56">
        <v>-2454</v>
      </c>
      <c r="F61" s="56">
        <v>-1580</v>
      </c>
      <c r="G61" s="56">
        <v>-950</v>
      </c>
      <c r="H61" s="56">
        <v>17</v>
      </c>
      <c r="I61" s="56">
        <v>354</v>
      </c>
      <c r="J61" s="56">
        <v>819</v>
      </c>
      <c r="K61" s="56">
        <v>-701</v>
      </c>
      <c r="L61" s="56">
        <v>-1184</v>
      </c>
      <c r="M61" s="56">
        <v>-1257</v>
      </c>
      <c r="N61" s="56">
        <v>-5536</v>
      </c>
      <c r="O61" s="56">
        <v>1105</v>
      </c>
      <c r="Q61" s="56">
        <v>-1877</v>
      </c>
      <c r="R61" s="56">
        <f t="shared" si="39"/>
        <v>-577</v>
      </c>
      <c r="S61" s="56">
        <f t="shared" si="40"/>
        <v>874</v>
      </c>
      <c r="T61" s="56">
        <f t="shared" si="41"/>
        <v>630</v>
      </c>
      <c r="U61" s="56">
        <v>17</v>
      </c>
      <c r="V61" s="56">
        <f t="shared" si="42"/>
        <v>337</v>
      </c>
      <c r="W61" s="56">
        <f t="shared" si="43"/>
        <v>465</v>
      </c>
      <c r="X61" s="56">
        <f t="shared" si="44"/>
        <v>-1520</v>
      </c>
      <c r="Y61" s="56">
        <v>-1184</v>
      </c>
      <c r="Z61" s="56">
        <f t="shared" si="45"/>
        <v>-73</v>
      </c>
      <c r="AA61" s="56">
        <f t="shared" si="45"/>
        <v>-4279</v>
      </c>
      <c r="AB61" s="56">
        <f t="shared" si="45"/>
        <v>6641</v>
      </c>
    </row>
    <row r="62" spans="2:28" ht="12" customHeight="1" x14ac:dyDescent="0.2">
      <c r="B62" s="201" t="s">
        <v>175</v>
      </c>
      <c r="C62" s="202"/>
      <c r="D62" s="73">
        <f t="shared" ref="D62:I62" si="46">SUM(D44:D61)</f>
        <v>-14506</v>
      </c>
      <c r="E62" s="73">
        <f t="shared" si="46"/>
        <v>-22669</v>
      </c>
      <c r="F62" s="73">
        <f t="shared" si="46"/>
        <v>-34760</v>
      </c>
      <c r="G62" s="73">
        <f t="shared" si="46"/>
        <v>-45132</v>
      </c>
      <c r="H62" s="73">
        <f t="shared" si="46"/>
        <v>-13257</v>
      </c>
      <c r="I62" s="73">
        <f t="shared" si="46"/>
        <v>-20037</v>
      </c>
      <c r="J62" s="73">
        <f>SUM(J44:J61)</f>
        <v>-29709</v>
      </c>
      <c r="K62" s="73">
        <f t="shared" ref="K62:O62" si="47">SUM(K44:K61)</f>
        <v>-52001</v>
      </c>
      <c r="L62" s="73">
        <f t="shared" si="47"/>
        <v>-7631</v>
      </c>
      <c r="M62" s="73">
        <f t="shared" si="47"/>
        <v>-19992</v>
      </c>
      <c r="N62" s="73">
        <f t="shared" si="47"/>
        <v>-38206</v>
      </c>
      <c r="O62" s="73">
        <f t="shared" si="47"/>
        <v>-59912</v>
      </c>
      <c r="Q62" s="73">
        <f t="shared" ref="Q62:V62" si="48">SUM(Q44:Q61)</f>
        <v>-14506</v>
      </c>
      <c r="R62" s="73">
        <f t="shared" si="48"/>
        <v>-8163</v>
      </c>
      <c r="S62" s="73">
        <f t="shared" si="48"/>
        <v>-12091</v>
      </c>
      <c r="T62" s="73">
        <f t="shared" si="48"/>
        <v>-10372</v>
      </c>
      <c r="U62" s="73">
        <f t="shared" si="48"/>
        <v>-13257</v>
      </c>
      <c r="V62" s="73">
        <f t="shared" si="48"/>
        <v>-6780</v>
      </c>
      <c r="W62" s="73">
        <f>SUM(W44:W61)</f>
        <v>-9672</v>
      </c>
      <c r="X62" s="73">
        <f t="shared" ref="X62:AB62" si="49">SUM(X44:X61)</f>
        <v>-22292</v>
      </c>
      <c r="Y62" s="73">
        <f t="shared" si="49"/>
        <v>-7631</v>
      </c>
      <c r="Z62" s="73">
        <f t="shared" si="49"/>
        <v>-12361</v>
      </c>
      <c r="AA62" s="73">
        <f t="shared" si="49"/>
        <v>-18214</v>
      </c>
      <c r="AB62" s="73">
        <f t="shared" si="49"/>
        <v>-21706</v>
      </c>
    </row>
    <row r="63" spans="2:28" s="51" customFormat="1" ht="12" customHeight="1" x14ac:dyDescent="0.2">
      <c r="B63" s="69" t="s">
        <v>176</v>
      </c>
      <c r="C63" s="70"/>
      <c r="D63" s="70"/>
      <c r="E63" s="70"/>
      <c r="F63" s="70"/>
      <c r="G63" s="70"/>
      <c r="H63" s="70"/>
      <c r="I63" s="71"/>
      <c r="J63" s="71"/>
      <c r="K63" s="70"/>
      <c r="L63" s="70"/>
      <c r="M63" s="70"/>
      <c r="N63" s="70"/>
      <c r="O63" s="70"/>
      <c r="Q63" s="70"/>
      <c r="R63" s="70"/>
      <c r="S63" s="70"/>
      <c r="T63" s="70"/>
      <c r="U63" s="70"/>
      <c r="V63" s="71"/>
      <c r="W63" s="71"/>
      <c r="X63" s="70"/>
      <c r="Y63" s="70"/>
      <c r="Z63" s="70"/>
      <c r="AA63" s="70"/>
      <c r="AB63" s="70"/>
    </row>
    <row r="64" spans="2:28" s="51" customFormat="1" ht="12" customHeight="1" x14ac:dyDescent="0.2">
      <c r="B64" s="55"/>
      <c r="C64" s="72" t="s">
        <v>177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Q64" s="56">
        <v>0</v>
      </c>
      <c r="R64" s="56">
        <f t="shared" ref="R64:R74" si="50">E64-D64</f>
        <v>0</v>
      </c>
      <c r="S64" s="56">
        <f t="shared" ref="S64:S74" si="51">F64-E64</f>
        <v>0</v>
      </c>
      <c r="T64" s="56">
        <f t="shared" ref="T64:T74" si="52">G64-F64</f>
        <v>0</v>
      </c>
      <c r="U64" s="56">
        <v>0</v>
      </c>
      <c r="V64" s="56">
        <f t="shared" ref="V64:V74" si="53">I64-H64</f>
        <v>0</v>
      </c>
      <c r="W64" s="56">
        <f t="shared" ref="W64:W74" si="54">J64-I64</f>
        <v>0</v>
      </c>
      <c r="X64" s="56">
        <f t="shared" ref="X64:X74" si="55">K64-J64</f>
        <v>0</v>
      </c>
      <c r="Y64" s="56">
        <v>0</v>
      </c>
      <c r="Z64" s="56">
        <f t="shared" ref="Z64:AB74" si="56">M64-L64</f>
        <v>0</v>
      </c>
      <c r="AA64" s="56">
        <f t="shared" si="56"/>
        <v>0</v>
      </c>
      <c r="AB64" s="56">
        <f t="shared" si="56"/>
        <v>0</v>
      </c>
    </row>
    <row r="65" spans="2:28" s="51" customFormat="1" ht="12" customHeight="1" x14ac:dyDescent="0.2">
      <c r="B65" s="55"/>
      <c r="C65" s="72" t="s">
        <v>178</v>
      </c>
      <c r="D65" s="56">
        <v>0</v>
      </c>
      <c r="E65" s="56">
        <v>-271</v>
      </c>
      <c r="F65" s="56">
        <v>-3089</v>
      </c>
      <c r="G65" s="56">
        <v>-4749</v>
      </c>
      <c r="H65" s="56">
        <v>-1299</v>
      </c>
      <c r="I65" s="56">
        <v>-1520</v>
      </c>
      <c r="J65" s="56">
        <v>-2250</v>
      </c>
      <c r="K65" s="56">
        <v>-2550</v>
      </c>
      <c r="L65" s="56">
        <v>-180</v>
      </c>
      <c r="M65" s="56">
        <v>-180</v>
      </c>
      <c r="N65" s="56">
        <v>-259</v>
      </c>
      <c r="O65" s="56">
        <v>-479</v>
      </c>
      <c r="Q65" s="56">
        <v>0</v>
      </c>
      <c r="R65" s="56">
        <f t="shared" si="50"/>
        <v>-271</v>
      </c>
      <c r="S65" s="56">
        <f t="shared" si="51"/>
        <v>-2818</v>
      </c>
      <c r="T65" s="56">
        <f t="shared" si="52"/>
        <v>-1660</v>
      </c>
      <c r="U65" s="56">
        <v>-1299</v>
      </c>
      <c r="V65" s="56">
        <f t="shared" si="53"/>
        <v>-221</v>
      </c>
      <c r="W65" s="56">
        <f t="shared" si="54"/>
        <v>-730</v>
      </c>
      <c r="X65" s="56">
        <f t="shared" si="55"/>
        <v>-300</v>
      </c>
      <c r="Y65" s="56">
        <v>-180</v>
      </c>
      <c r="Z65" s="56">
        <f t="shared" si="56"/>
        <v>0</v>
      </c>
      <c r="AA65" s="56">
        <f t="shared" si="56"/>
        <v>-79</v>
      </c>
      <c r="AB65" s="56">
        <f t="shared" si="56"/>
        <v>-220</v>
      </c>
    </row>
    <row r="66" spans="2:28" ht="12" customHeight="1" x14ac:dyDescent="0.2">
      <c r="B66" s="55"/>
      <c r="C66" s="72" t="s">
        <v>179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Q66" s="56">
        <v>0</v>
      </c>
      <c r="R66" s="56">
        <f t="shared" si="50"/>
        <v>0</v>
      </c>
      <c r="S66" s="56">
        <f t="shared" si="51"/>
        <v>0</v>
      </c>
      <c r="T66" s="56">
        <f t="shared" si="52"/>
        <v>0</v>
      </c>
      <c r="U66" s="56">
        <v>0</v>
      </c>
      <c r="V66" s="56">
        <f t="shared" si="53"/>
        <v>0</v>
      </c>
      <c r="W66" s="56">
        <f t="shared" si="54"/>
        <v>0</v>
      </c>
      <c r="X66" s="56">
        <f t="shared" si="55"/>
        <v>0</v>
      </c>
      <c r="Y66" s="56">
        <v>0</v>
      </c>
      <c r="Z66" s="56">
        <f t="shared" si="56"/>
        <v>0</v>
      </c>
      <c r="AA66" s="56">
        <f t="shared" si="56"/>
        <v>0</v>
      </c>
      <c r="AB66" s="56">
        <f t="shared" si="56"/>
        <v>0</v>
      </c>
    </row>
    <row r="67" spans="2:28" ht="12" customHeight="1" x14ac:dyDescent="0.2">
      <c r="B67" s="55"/>
      <c r="C67" s="72" t="s">
        <v>180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Q67" s="56">
        <v>0</v>
      </c>
      <c r="R67" s="56">
        <f t="shared" si="50"/>
        <v>0</v>
      </c>
      <c r="S67" s="56">
        <f t="shared" si="51"/>
        <v>0</v>
      </c>
      <c r="T67" s="56">
        <f t="shared" si="52"/>
        <v>0</v>
      </c>
      <c r="U67" s="56">
        <v>0</v>
      </c>
      <c r="V67" s="56">
        <f t="shared" si="53"/>
        <v>0</v>
      </c>
      <c r="W67" s="56">
        <f t="shared" si="54"/>
        <v>0</v>
      </c>
      <c r="X67" s="56">
        <f t="shared" si="55"/>
        <v>0</v>
      </c>
      <c r="Y67" s="56">
        <v>0</v>
      </c>
      <c r="Z67" s="56">
        <f t="shared" si="56"/>
        <v>0</v>
      </c>
      <c r="AA67" s="56">
        <f t="shared" si="56"/>
        <v>0</v>
      </c>
      <c r="AB67" s="56">
        <f t="shared" si="56"/>
        <v>0</v>
      </c>
    </row>
    <row r="68" spans="2:28" ht="12" customHeight="1" x14ac:dyDescent="0.2">
      <c r="B68" s="55"/>
      <c r="C68" s="72" t="s">
        <v>181</v>
      </c>
      <c r="D68" s="56">
        <v>0</v>
      </c>
      <c r="E68" s="56">
        <v>23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Q68" s="56">
        <v>0</v>
      </c>
      <c r="R68" s="56">
        <f t="shared" si="50"/>
        <v>23</v>
      </c>
      <c r="S68" s="56">
        <f t="shared" si="51"/>
        <v>-23</v>
      </c>
      <c r="T68" s="56">
        <f t="shared" si="52"/>
        <v>0</v>
      </c>
      <c r="U68" s="56">
        <v>0</v>
      </c>
      <c r="V68" s="56">
        <f t="shared" si="53"/>
        <v>0</v>
      </c>
      <c r="W68" s="56">
        <f t="shared" si="54"/>
        <v>0</v>
      </c>
      <c r="X68" s="56">
        <f t="shared" si="55"/>
        <v>0</v>
      </c>
      <c r="Y68" s="56">
        <v>0</v>
      </c>
      <c r="Z68" s="56">
        <f t="shared" si="56"/>
        <v>0</v>
      </c>
      <c r="AA68" s="56">
        <f t="shared" si="56"/>
        <v>0</v>
      </c>
      <c r="AB68" s="56">
        <f t="shared" si="56"/>
        <v>0</v>
      </c>
    </row>
    <row r="69" spans="2:28" ht="12" customHeight="1" x14ac:dyDescent="0.2">
      <c r="B69" s="55"/>
      <c r="C69" s="72" t="s">
        <v>182</v>
      </c>
      <c r="D69" s="56"/>
      <c r="E69" s="56">
        <v>23169</v>
      </c>
      <c r="F69" s="56">
        <v>26452</v>
      </c>
      <c r="G69" s="56">
        <v>33154</v>
      </c>
      <c r="H69" s="56">
        <v>9883</v>
      </c>
      <c r="I69" s="56">
        <v>14100</v>
      </c>
      <c r="J69" s="56">
        <v>16345</v>
      </c>
      <c r="K69" s="56">
        <v>20233</v>
      </c>
      <c r="L69" s="56">
        <v>4912</v>
      </c>
      <c r="M69" s="56">
        <v>6797</v>
      </c>
      <c r="N69" s="56">
        <v>26724</v>
      </c>
      <c r="O69" s="56">
        <v>24293</v>
      </c>
      <c r="Q69" s="56"/>
      <c r="R69" s="56">
        <f t="shared" si="50"/>
        <v>23169</v>
      </c>
      <c r="S69" s="56">
        <f t="shared" si="51"/>
        <v>3283</v>
      </c>
      <c r="T69" s="56">
        <f t="shared" si="52"/>
        <v>6702</v>
      </c>
      <c r="U69" s="56">
        <v>9883</v>
      </c>
      <c r="V69" s="56">
        <f t="shared" si="53"/>
        <v>4217</v>
      </c>
      <c r="W69" s="56">
        <f t="shared" si="54"/>
        <v>2245</v>
      </c>
      <c r="X69" s="56">
        <f t="shared" si="55"/>
        <v>3888</v>
      </c>
      <c r="Y69" s="56">
        <v>4912</v>
      </c>
      <c r="Z69" s="56">
        <f t="shared" si="56"/>
        <v>1885</v>
      </c>
      <c r="AA69" s="56">
        <f t="shared" si="56"/>
        <v>19927</v>
      </c>
      <c r="AB69" s="56">
        <f t="shared" si="56"/>
        <v>-2431</v>
      </c>
    </row>
    <row r="70" spans="2:28" ht="12" customHeight="1" x14ac:dyDescent="0.2">
      <c r="B70" s="55"/>
      <c r="C70" s="72" t="s">
        <v>183</v>
      </c>
      <c r="D70" s="56">
        <v>-11131</v>
      </c>
      <c r="E70" s="56">
        <v>-21340</v>
      </c>
      <c r="F70" s="56">
        <v>-29259</v>
      </c>
      <c r="G70" s="56">
        <v>-38061</v>
      </c>
      <c r="H70" s="56">
        <v>-2975</v>
      </c>
      <c r="I70" s="56">
        <v>-11427</v>
      </c>
      <c r="J70" s="56">
        <v>-25301</v>
      </c>
      <c r="K70" s="56">
        <v>-28878</v>
      </c>
      <c r="L70" s="56">
        <v>-19378</v>
      </c>
      <c r="M70" s="56">
        <v>-17743</v>
      </c>
      <c r="N70" s="56">
        <v>-28413</v>
      </c>
      <c r="O70" s="56">
        <v>-50373</v>
      </c>
      <c r="Q70" s="56">
        <v>-11131</v>
      </c>
      <c r="R70" s="56">
        <f t="shared" si="50"/>
        <v>-10209</v>
      </c>
      <c r="S70" s="56">
        <f t="shared" si="51"/>
        <v>-7919</v>
      </c>
      <c r="T70" s="56">
        <f t="shared" si="52"/>
        <v>-8802</v>
      </c>
      <c r="U70" s="56">
        <v>-2975</v>
      </c>
      <c r="V70" s="56">
        <f t="shared" si="53"/>
        <v>-8452</v>
      </c>
      <c r="W70" s="56">
        <f t="shared" si="54"/>
        <v>-13874</v>
      </c>
      <c r="X70" s="56">
        <f t="shared" si="55"/>
        <v>-3577</v>
      </c>
      <c r="Y70" s="56">
        <v>-19378</v>
      </c>
      <c r="Z70" s="56">
        <f t="shared" si="56"/>
        <v>1635</v>
      </c>
      <c r="AA70" s="56">
        <f t="shared" si="56"/>
        <v>-10670</v>
      </c>
      <c r="AB70" s="56">
        <f t="shared" si="56"/>
        <v>-21960</v>
      </c>
    </row>
    <row r="71" spans="2:28" ht="12" customHeight="1" x14ac:dyDescent="0.2">
      <c r="B71" s="55"/>
      <c r="C71" s="72" t="s">
        <v>184</v>
      </c>
      <c r="D71" s="56">
        <v>-832</v>
      </c>
      <c r="E71" s="56">
        <v>-1773</v>
      </c>
      <c r="F71" s="56">
        <v>-2875</v>
      </c>
      <c r="G71" s="56">
        <v>-4024</v>
      </c>
      <c r="H71" s="56">
        <v>-945</v>
      </c>
      <c r="I71" s="56">
        <v>-1902</v>
      </c>
      <c r="J71" s="56">
        <v>-2985</v>
      </c>
      <c r="K71" s="56">
        <v>-3936</v>
      </c>
      <c r="L71" s="56">
        <v>-883</v>
      </c>
      <c r="M71" s="56">
        <v>-1045</v>
      </c>
      <c r="N71" s="56">
        <v>-1420</v>
      </c>
      <c r="O71" s="56">
        <v>-1756</v>
      </c>
      <c r="Q71" s="56">
        <v>-832</v>
      </c>
      <c r="R71" s="56">
        <f t="shared" si="50"/>
        <v>-941</v>
      </c>
      <c r="S71" s="56">
        <f t="shared" si="51"/>
        <v>-1102</v>
      </c>
      <c r="T71" s="56">
        <f t="shared" si="52"/>
        <v>-1149</v>
      </c>
      <c r="U71" s="56">
        <v>-945</v>
      </c>
      <c r="V71" s="56">
        <f t="shared" si="53"/>
        <v>-957</v>
      </c>
      <c r="W71" s="56">
        <f t="shared" si="54"/>
        <v>-1083</v>
      </c>
      <c r="X71" s="56">
        <f t="shared" si="55"/>
        <v>-951</v>
      </c>
      <c r="Y71" s="56">
        <v>-883</v>
      </c>
      <c r="Z71" s="56">
        <f t="shared" si="56"/>
        <v>-162</v>
      </c>
      <c r="AA71" s="56">
        <f t="shared" si="56"/>
        <v>-375</v>
      </c>
      <c r="AB71" s="56">
        <f t="shared" si="56"/>
        <v>-336</v>
      </c>
    </row>
    <row r="72" spans="2:28" ht="12" customHeight="1" x14ac:dyDescent="0.2">
      <c r="B72" s="55"/>
      <c r="C72" s="72" t="s">
        <v>185</v>
      </c>
      <c r="D72" s="56">
        <v>-169</v>
      </c>
      <c r="E72" s="56">
        <v>-25257</v>
      </c>
      <c r="F72" s="56">
        <v>-25277</v>
      </c>
      <c r="G72" s="56">
        <v>-37010</v>
      </c>
      <c r="H72" s="56">
        <v>0</v>
      </c>
      <c r="I72" s="56">
        <v>-26335</v>
      </c>
      <c r="J72" s="56">
        <v>-26802</v>
      </c>
      <c r="K72" s="56">
        <v>-39950</v>
      </c>
      <c r="L72" s="56">
        <v>0</v>
      </c>
      <c r="M72" s="56">
        <v>-464</v>
      </c>
      <c r="N72" s="56">
        <v>-19448</v>
      </c>
      <c r="O72" s="56">
        <v>-33048</v>
      </c>
      <c r="Q72" s="56">
        <v>-169</v>
      </c>
      <c r="R72" s="56">
        <f t="shared" si="50"/>
        <v>-25088</v>
      </c>
      <c r="S72" s="56">
        <f t="shared" si="51"/>
        <v>-20</v>
      </c>
      <c r="T72" s="56">
        <f t="shared" si="52"/>
        <v>-11733</v>
      </c>
      <c r="U72" s="56">
        <v>0</v>
      </c>
      <c r="V72" s="56">
        <f t="shared" si="53"/>
        <v>-26335</v>
      </c>
      <c r="W72" s="56">
        <f t="shared" si="54"/>
        <v>-467</v>
      </c>
      <c r="X72" s="56">
        <f t="shared" si="55"/>
        <v>-13148</v>
      </c>
      <c r="Y72" s="56">
        <v>0</v>
      </c>
      <c r="Z72" s="56">
        <f t="shared" si="56"/>
        <v>-464</v>
      </c>
      <c r="AA72" s="56">
        <f t="shared" si="56"/>
        <v>-18984</v>
      </c>
      <c r="AB72" s="56">
        <f t="shared" si="56"/>
        <v>-13600</v>
      </c>
    </row>
    <row r="73" spans="2:28" ht="12" customHeight="1" x14ac:dyDescent="0.2">
      <c r="B73" s="55"/>
      <c r="C73" s="72" t="s">
        <v>186</v>
      </c>
      <c r="D73" s="56">
        <v>-1335</v>
      </c>
      <c r="E73" s="56">
        <v>-2577</v>
      </c>
      <c r="F73" s="56">
        <v>-3974</v>
      </c>
      <c r="G73" s="56">
        <v>-5863</v>
      </c>
      <c r="H73" s="56">
        <v>-1536</v>
      </c>
      <c r="I73" s="56">
        <v>-4415</v>
      </c>
      <c r="J73" s="56">
        <v>-5139</v>
      </c>
      <c r="K73" s="56">
        <v>-8706</v>
      </c>
      <c r="L73" s="56">
        <v>-1813</v>
      </c>
      <c r="M73" s="56">
        <v>-5201</v>
      </c>
      <c r="N73" s="56">
        <v>-5814</v>
      </c>
      <c r="O73" s="56">
        <v>-4533</v>
      </c>
      <c r="Q73" s="56">
        <v>-1335</v>
      </c>
      <c r="R73" s="56">
        <f t="shared" si="50"/>
        <v>-1242</v>
      </c>
      <c r="S73" s="56">
        <f t="shared" si="51"/>
        <v>-1397</v>
      </c>
      <c r="T73" s="56">
        <f t="shared" si="52"/>
        <v>-1889</v>
      </c>
      <c r="U73" s="56">
        <v>-1536</v>
      </c>
      <c r="V73" s="56">
        <f t="shared" si="53"/>
        <v>-2879</v>
      </c>
      <c r="W73" s="56">
        <f t="shared" si="54"/>
        <v>-724</v>
      </c>
      <c r="X73" s="56">
        <f t="shared" si="55"/>
        <v>-3567</v>
      </c>
      <c r="Y73" s="56">
        <v>-1813</v>
      </c>
      <c r="Z73" s="56">
        <f t="shared" si="56"/>
        <v>-3388</v>
      </c>
      <c r="AA73" s="56">
        <f t="shared" si="56"/>
        <v>-613</v>
      </c>
      <c r="AB73" s="56">
        <f t="shared" si="56"/>
        <v>1281</v>
      </c>
    </row>
    <row r="74" spans="2:28" ht="12" customHeight="1" x14ac:dyDescent="0.2">
      <c r="B74" s="55"/>
      <c r="C74" s="72" t="s">
        <v>174</v>
      </c>
      <c r="D74" s="56">
        <v>-42</v>
      </c>
      <c r="E74" s="56">
        <v>-135</v>
      </c>
      <c r="F74" s="56">
        <v>-297</v>
      </c>
      <c r="G74" s="56">
        <v>-369</v>
      </c>
      <c r="H74" s="56">
        <v>-131</v>
      </c>
      <c r="I74" s="56">
        <v>-513</v>
      </c>
      <c r="J74" s="56">
        <v>-444</v>
      </c>
      <c r="K74" s="56">
        <v>-524</v>
      </c>
      <c r="L74" s="56">
        <v>-165</v>
      </c>
      <c r="M74" s="56">
        <v>-503</v>
      </c>
      <c r="N74" s="56">
        <v>-613</v>
      </c>
      <c r="O74" s="56">
        <v>-642</v>
      </c>
      <c r="Q74" s="56">
        <v>-42</v>
      </c>
      <c r="R74" s="56">
        <f t="shared" si="50"/>
        <v>-93</v>
      </c>
      <c r="S74" s="56">
        <f t="shared" si="51"/>
        <v>-162</v>
      </c>
      <c r="T74" s="56">
        <f t="shared" si="52"/>
        <v>-72</v>
      </c>
      <c r="U74" s="56">
        <v>-131</v>
      </c>
      <c r="V74" s="56">
        <f t="shared" si="53"/>
        <v>-382</v>
      </c>
      <c r="W74" s="56">
        <f t="shared" si="54"/>
        <v>69</v>
      </c>
      <c r="X74" s="56">
        <f t="shared" si="55"/>
        <v>-80</v>
      </c>
      <c r="Y74" s="56">
        <v>-165</v>
      </c>
      <c r="Z74" s="56">
        <f t="shared" si="56"/>
        <v>-338</v>
      </c>
      <c r="AA74" s="56">
        <f t="shared" si="56"/>
        <v>-110</v>
      </c>
      <c r="AB74" s="56">
        <f t="shared" si="56"/>
        <v>-29</v>
      </c>
    </row>
    <row r="75" spans="2:28" ht="12" customHeight="1" x14ac:dyDescent="0.2">
      <c r="B75" s="201" t="s">
        <v>187</v>
      </c>
      <c r="C75" s="202"/>
      <c r="D75" s="73">
        <f t="shared" ref="D75:G75" si="57">SUM(D64:D74)</f>
        <v>-13509</v>
      </c>
      <c r="E75" s="73">
        <f t="shared" si="57"/>
        <v>-28161</v>
      </c>
      <c r="F75" s="73">
        <f t="shared" si="57"/>
        <v>-38319</v>
      </c>
      <c r="G75" s="73">
        <f t="shared" si="57"/>
        <v>-56922</v>
      </c>
      <c r="H75" s="73">
        <f t="shared" ref="H75:I75" si="58">SUM(H64:H74)</f>
        <v>2997</v>
      </c>
      <c r="I75" s="73">
        <f t="shared" si="58"/>
        <v>-32012</v>
      </c>
      <c r="J75" s="73">
        <f>SUM(J64:J74)</f>
        <v>-46576</v>
      </c>
      <c r="K75" s="73">
        <f t="shared" ref="K75:O75" si="59">SUM(K64:K74)</f>
        <v>-64311</v>
      </c>
      <c r="L75" s="73">
        <f t="shared" si="59"/>
        <v>-17507</v>
      </c>
      <c r="M75" s="73">
        <f t="shared" si="59"/>
        <v>-18339</v>
      </c>
      <c r="N75" s="73">
        <f t="shared" si="59"/>
        <v>-29243</v>
      </c>
      <c r="O75" s="73">
        <f t="shared" si="59"/>
        <v>-66538</v>
      </c>
      <c r="Q75" s="73">
        <f t="shared" ref="Q75:V75" si="60">SUM(Q64:Q74)</f>
        <v>-13509</v>
      </c>
      <c r="R75" s="73">
        <f t="shared" si="60"/>
        <v>-14652</v>
      </c>
      <c r="S75" s="73">
        <f t="shared" si="60"/>
        <v>-10158</v>
      </c>
      <c r="T75" s="73">
        <f t="shared" si="60"/>
        <v>-18603</v>
      </c>
      <c r="U75" s="73">
        <f t="shared" si="60"/>
        <v>2997</v>
      </c>
      <c r="V75" s="73">
        <f t="shared" si="60"/>
        <v>-35009</v>
      </c>
      <c r="W75" s="73">
        <f>SUM(W64:W74)</f>
        <v>-14564</v>
      </c>
      <c r="X75" s="73">
        <f t="shared" ref="X75:AB75" si="61">SUM(X64:X74)</f>
        <v>-17735</v>
      </c>
      <c r="Y75" s="73">
        <f t="shared" si="61"/>
        <v>-17507</v>
      </c>
      <c r="Z75" s="73">
        <f t="shared" si="61"/>
        <v>-832</v>
      </c>
      <c r="AA75" s="73">
        <f t="shared" si="61"/>
        <v>-10904</v>
      </c>
      <c r="AB75" s="73">
        <f t="shared" si="61"/>
        <v>-37295</v>
      </c>
    </row>
    <row r="76" spans="2:28" ht="12" customHeight="1" x14ac:dyDescent="0.2">
      <c r="B76" s="201" t="s">
        <v>188</v>
      </c>
      <c r="C76" s="202"/>
      <c r="D76" s="73">
        <f t="shared" ref="D76:G76" si="62">SUM(D42,D62,D75)</f>
        <v>3464</v>
      </c>
      <c r="E76" s="73">
        <f t="shared" si="62"/>
        <v>-10591</v>
      </c>
      <c r="F76" s="73">
        <f t="shared" si="62"/>
        <v>-12990</v>
      </c>
      <c r="G76" s="73">
        <f t="shared" si="62"/>
        <v>-12271</v>
      </c>
      <c r="H76" s="73">
        <f t="shared" ref="H76:I76" si="63">SUM(H42,H62,H75)</f>
        <v>7456</v>
      </c>
      <c r="I76" s="73">
        <f t="shared" si="63"/>
        <v>-4434</v>
      </c>
      <c r="J76" s="73">
        <f>SUM(J42,J62,J75)</f>
        <v>-4695</v>
      </c>
      <c r="K76" s="73">
        <f t="shared" ref="K76:O76" si="64">SUM(K42,K62,K75)</f>
        <v>4991</v>
      </c>
      <c r="L76" s="73">
        <f t="shared" si="64"/>
        <v>11215</v>
      </c>
      <c r="M76" s="73">
        <f t="shared" si="64"/>
        <v>5456</v>
      </c>
      <c r="N76" s="73">
        <f t="shared" si="64"/>
        <v>3500</v>
      </c>
      <c r="O76" s="73">
        <f t="shared" si="64"/>
        <v>-5071</v>
      </c>
      <c r="Q76" s="73">
        <f t="shared" ref="Q76:V76" si="65">SUM(Q42,Q62,Q75)</f>
        <v>3464</v>
      </c>
      <c r="R76" s="73">
        <f t="shared" si="65"/>
        <v>-14055</v>
      </c>
      <c r="S76" s="73">
        <f t="shared" si="65"/>
        <v>-2399</v>
      </c>
      <c r="T76" s="73">
        <f t="shared" si="65"/>
        <v>719</v>
      </c>
      <c r="U76" s="73">
        <f t="shared" si="65"/>
        <v>7456</v>
      </c>
      <c r="V76" s="73">
        <f t="shared" si="65"/>
        <v>-11890</v>
      </c>
      <c r="W76" s="73">
        <f>SUM(W42,W62,W75)</f>
        <v>-261</v>
      </c>
      <c r="X76" s="73">
        <f t="shared" ref="X76:AB76" si="66">SUM(X42,X62,X75)</f>
        <v>9686</v>
      </c>
      <c r="Y76" s="73">
        <f t="shared" si="66"/>
        <v>11215</v>
      </c>
      <c r="Z76" s="73">
        <f t="shared" si="66"/>
        <v>-5759</v>
      </c>
      <c r="AA76" s="73">
        <f t="shared" si="66"/>
        <v>-1956</v>
      </c>
      <c r="AB76" s="73">
        <f t="shared" si="66"/>
        <v>-8571</v>
      </c>
    </row>
    <row r="77" spans="2:28" ht="12" customHeight="1" x14ac:dyDescent="0.2">
      <c r="B77" s="74"/>
      <c r="C77" s="75" t="s">
        <v>189</v>
      </c>
      <c r="D77" s="76">
        <f t="shared" ref="D77:G77" si="67">SUM(J81,-D79)</f>
        <v>0</v>
      </c>
      <c r="E77" s="76">
        <f t="shared" si="67"/>
        <v>0</v>
      </c>
      <c r="F77" s="76">
        <f t="shared" si="67"/>
        <v>0</v>
      </c>
      <c r="G77" s="76">
        <f t="shared" si="67"/>
        <v>0</v>
      </c>
      <c r="H77" s="76">
        <f>SUM(N81,-H79)</f>
        <v>0</v>
      </c>
      <c r="I77" s="76">
        <f>SUM(O81,-I79)</f>
        <v>0</v>
      </c>
      <c r="J77" s="76">
        <f>SUM(P81,-J79)</f>
        <v>0</v>
      </c>
      <c r="K77" s="76">
        <f>SUM(P81,-K79)</f>
        <v>0</v>
      </c>
      <c r="L77" s="76">
        <f t="shared" ref="L77:O77" si="68">SUM(Q81,-L79)</f>
        <v>0</v>
      </c>
      <c r="M77" s="76">
        <f t="shared" si="68"/>
        <v>0</v>
      </c>
      <c r="N77" s="76">
        <f t="shared" si="68"/>
        <v>0</v>
      </c>
      <c r="O77" s="76">
        <f t="shared" si="68"/>
        <v>0</v>
      </c>
      <c r="Q77" s="76">
        <f t="shared" ref="Q77" si="69">SUM(W81,-Q79)</f>
        <v>0</v>
      </c>
      <c r="R77" s="76">
        <f t="shared" ref="R77" si="70">SUM(X81,-R79)</f>
        <v>0</v>
      </c>
      <c r="S77" s="76">
        <f t="shared" ref="S77" si="71">SUM(Y81,-S79)</f>
        <v>0</v>
      </c>
      <c r="T77" s="76">
        <f t="shared" ref="T77" si="72">SUM(Z81,-T79)</f>
        <v>0</v>
      </c>
      <c r="U77" s="76">
        <f>SUM(AA81,-U79)</f>
        <v>0</v>
      </c>
      <c r="V77" s="76">
        <f>SUM(AB81,-V79)</f>
        <v>0</v>
      </c>
      <c r="W77" s="76">
        <f>SUM(AC81,-W79)</f>
        <v>0</v>
      </c>
      <c r="X77" s="76">
        <f>SUM(AC81,-X79)</f>
        <v>0</v>
      </c>
      <c r="Y77" s="76">
        <f t="shared" ref="Y77" si="73">SUM(AD81,-Y79)</f>
        <v>0</v>
      </c>
      <c r="Z77" s="76">
        <f t="shared" ref="Z77" si="74">SUM(AE81,-Z79)</f>
        <v>0</v>
      </c>
      <c r="AA77" s="76">
        <f t="shared" ref="AA77" si="75">SUM(AF81,-AA79)</f>
        <v>0</v>
      </c>
      <c r="AB77" s="76">
        <f t="shared" ref="AB77" si="76">SUM(AG81,-AB79)</f>
        <v>0</v>
      </c>
    </row>
    <row r="78" spans="2:28" ht="12" customHeight="1" x14ac:dyDescent="0.2">
      <c r="B78" s="203" t="s">
        <v>190</v>
      </c>
      <c r="C78" s="204"/>
      <c r="D78" s="53">
        <v>41602</v>
      </c>
      <c r="E78" s="53">
        <v>41602</v>
      </c>
      <c r="F78" s="53">
        <v>41602</v>
      </c>
      <c r="G78" s="53">
        <v>41602</v>
      </c>
      <c r="H78" s="53">
        <v>29331</v>
      </c>
      <c r="I78" s="53">
        <v>29331</v>
      </c>
      <c r="J78" s="53">
        <v>29331</v>
      </c>
      <c r="K78" s="53">
        <v>29331</v>
      </c>
      <c r="L78" s="53">
        <v>34322</v>
      </c>
      <c r="M78" s="53">
        <v>34322</v>
      </c>
      <c r="N78" s="53">
        <v>34322</v>
      </c>
      <c r="O78" s="53">
        <v>34322</v>
      </c>
      <c r="Q78" s="53">
        <v>41602</v>
      </c>
      <c r="R78" s="53">
        <f>Q80</f>
        <v>45066</v>
      </c>
      <c r="S78" s="53">
        <f t="shared" ref="S78:T78" si="77">R80</f>
        <v>31011</v>
      </c>
      <c r="T78" s="53">
        <f t="shared" si="77"/>
        <v>28612</v>
      </c>
      <c r="U78" s="53">
        <v>29331</v>
      </c>
      <c r="V78" s="53">
        <f>U80</f>
        <v>36787</v>
      </c>
      <c r="W78" s="53">
        <f t="shared" ref="W78:X78" si="78">V80</f>
        <v>24897</v>
      </c>
      <c r="X78" s="53">
        <f t="shared" si="78"/>
        <v>24636</v>
      </c>
      <c r="Y78" s="53">
        <v>34322</v>
      </c>
      <c r="Z78" s="53">
        <f>Y80</f>
        <v>45537</v>
      </c>
      <c r="AA78" s="53">
        <f>Z80</f>
        <v>39778</v>
      </c>
      <c r="AB78" s="53">
        <f>AA80</f>
        <v>37822</v>
      </c>
    </row>
    <row r="79" spans="2:28" ht="12" customHeight="1" x14ac:dyDescent="0.2">
      <c r="B79" s="55"/>
      <c r="C79" s="72" t="s">
        <v>191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</row>
    <row r="80" spans="2:28" ht="12" customHeight="1" x14ac:dyDescent="0.2">
      <c r="B80" s="201" t="s">
        <v>192</v>
      </c>
      <c r="C80" s="202"/>
      <c r="D80" s="73">
        <f t="shared" ref="D80:I80" si="79">SUM(D76,D78)</f>
        <v>45066</v>
      </c>
      <c r="E80" s="73">
        <f t="shared" si="79"/>
        <v>31011</v>
      </c>
      <c r="F80" s="73">
        <f t="shared" si="79"/>
        <v>28612</v>
      </c>
      <c r="G80" s="73">
        <f t="shared" si="79"/>
        <v>29331</v>
      </c>
      <c r="H80" s="73">
        <f t="shared" si="79"/>
        <v>36787</v>
      </c>
      <c r="I80" s="73">
        <f t="shared" si="79"/>
        <v>24897</v>
      </c>
      <c r="J80" s="73">
        <f>SUM(J76,J78)</f>
        <v>24636</v>
      </c>
      <c r="K80" s="73">
        <f t="shared" ref="K80:O80" si="80">SUM(K76,K78)</f>
        <v>34322</v>
      </c>
      <c r="L80" s="73">
        <f t="shared" si="80"/>
        <v>45537</v>
      </c>
      <c r="M80" s="73">
        <f t="shared" si="80"/>
        <v>39778</v>
      </c>
      <c r="N80" s="73">
        <f t="shared" si="80"/>
        <v>37822</v>
      </c>
      <c r="O80" s="73">
        <f t="shared" si="80"/>
        <v>29251</v>
      </c>
      <c r="Q80" s="73">
        <f t="shared" ref="Q80:V80" si="81">SUM(Q76,Q78)</f>
        <v>45066</v>
      </c>
      <c r="R80" s="73">
        <f t="shared" si="81"/>
        <v>31011</v>
      </c>
      <c r="S80" s="73">
        <f t="shared" si="81"/>
        <v>28612</v>
      </c>
      <c r="T80" s="73">
        <f t="shared" si="81"/>
        <v>29331</v>
      </c>
      <c r="U80" s="73">
        <f t="shared" si="81"/>
        <v>36787</v>
      </c>
      <c r="V80" s="73">
        <f t="shared" si="81"/>
        <v>24897</v>
      </c>
      <c r="W80" s="73">
        <f>SUM(W76,W78)</f>
        <v>24636</v>
      </c>
      <c r="X80" s="73">
        <f t="shared" ref="X80:AB80" si="82">SUM(X76,X78)</f>
        <v>34322</v>
      </c>
      <c r="Y80" s="73">
        <f t="shared" si="82"/>
        <v>45537</v>
      </c>
      <c r="Z80" s="73">
        <f t="shared" si="82"/>
        <v>39778</v>
      </c>
      <c r="AA80" s="73">
        <f t="shared" si="82"/>
        <v>37822</v>
      </c>
      <c r="AB80" s="73">
        <f t="shared" si="82"/>
        <v>29251</v>
      </c>
    </row>
    <row r="81" spans="2:28" ht="12" customHeight="1" x14ac:dyDescent="0.2">
      <c r="B81" s="117"/>
      <c r="C81" s="118" t="s">
        <v>191</v>
      </c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</row>
    <row r="82" spans="2:28" ht="12" hidden="1" customHeight="1" x14ac:dyDescent="0.2">
      <c r="B82" s="58"/>
      <c r="C82" s="58"/>
      <c r="Q82" s="50" t="b">
        <f>Q80=D80</f>
        <v>1</v>
      </c>
      <c r="R82" s="50" t="b">
        <f t="shared" ref="R82:AA82" si="83">R80=E80</f>
        <v>1</v>
      </c>
      <c r="S82" s="50" t="b">
        <f t="shared" si="83"/>
        <v>1</v>
      </c>
      <c r="T82" s="50" t="b">
        <f t="shared" si="83"/>
        <v>1</v>
      </c>
      <c r="U82" s="50" t="b">
        <f t="shared" si="83"/>
        <v>1</v>
      </c>
      <c r="V82" s="50" t="b">
        <f t="shared" si="83"/>
        <v>1</v>
      </c>
      <c r="W82" s="50" t="b">
        <f t="shared" si="83"/>
        <v>1</v>
      </c>
      <c r="X82" s="50" t="b">
        <f t="shared" si="83"/>
        <v>1</v>
      </c>
      <c r="Y82" s="50" t="b">
        <f t="shared" si="83"/>
        <v>1</v>
      </c>
      <c r="Z82" s="50" t="b">
        <f t="shared" si="83"/>
        <v>1</v>
      </c>
      <c r="AA82" s="50" t="b">
        <f t="shared" si="83"/>
        <v>1</v>
      </c>
      <c r="AB82" s="50" t="b">
        <f>AB80=O80</f>
        <v>1</v>
      </c>
    </row>
    <row r="83" spans="2:28" ht="12" customHeight="1" x14ac:dyDescent="0.2">
      <c r="B83" s="58"/>
      <c r="C83" s="58"/>
    </row>
    <row r="84" spans="2:28" ht="12" customHeight="1" x14ac:dyDescent="0.2">
      <c r="B84" s="59"/>
      <c r="C84" s="60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spans="2:28" ht="12" customHeight="1" x14ac:dyDescent="0.2">
      <c r="B85" s="59"/>
      <c r="C85" s="60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spans="2:28" s="64" customFormat="1" ht="12" customHeight="1" x14ac:dyDescent="0.2">
      <c r="B86" s="62"/>
      <c r="C86" s="63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2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</sheetData>
  <mergeCells count="12">
    <mergeCell ref="B76:C76"/>
    <mergeCell ref="B78:C78"/>
    <mergeCell ref="B80:C80"/>
    <mergeCell ref="B6:C6"/>
    <mergeCell ref="B39:C39"/>
    <mergeCell ref="B42:C42"/>
    <mergeCell ref="B62:C62"/>
    <mergeCell ref="B75:C75"/>
    <mergeCell ref="B8:C9"/>
    <mergeCell ref="B11:C11"/>
    <mergeCell ref="B12:C12"/>
    <mergeCell ref="B30:C30"/>
  </mergeCells>
  <pageMargins left="0.78740157480314965" right="0.78740157480314965" top="0.78740157480314965" bottom="1.1811023622047245" header="0.51181102362204722" footer="0.98425196850393704"/>
  <pageSetup paperSize="9" scale="2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50" customWidth="1"/>
    <col min="2" max="2" width="2.5703125" style="51" customWidth="1" outlineLevel="1"/>
    <col min="3" max="3" width="54.85546875" style="58" customWidth="1" outlineLevel="1"/>
    <col min="4" max="6" width="10.7109375" style="50" customWidth="1" outlineLevel="1"/>
    <col min="7" max="7" width="16" style="50" customWidth="1" outlineLevel="1"/>
    <col min="8" max="8" width="10" style="50" customWidth="1" outlineLevel="1"/>
    <col min="9" max="9" width="10.7109375" style="50" customWidth="1" outlineLevel="1"/>
    <col min="10" max="10" width="13" style="50" customWidth="1" outlineLevel="1"/>
    <col min="11" max="11" width="9.140625" style="50"/>
    <col min="12" max="12" width="2.5703125" style="51" customWidth="1"/>
    <col min="13" max="13" width="54.85546875" style="58" customWidth="1"/>
    <col min="14" max="16" width="10.7109375" style="50" customWidth="1"/>
    <col min="17" max="17" width="16" style="50" customWidth="1"/>
    <col min="18" max="18" width="10" style="50" bestFit="1" customWidth="1"/>
    <col min="19" max="19" width="10.7109375" style="50" customWidth="1"/>
    <col min="20" max="20" width="13" style="50" customWidth="1"/>
    <col min="21" max="16384" width="9.140625" style="50"/>
  </cols>
  <sheetData>
    <row r="1" spans="2:20" s="51" customFormat="1" ht="11.1" customHeight="1" x14ac:dyDescent="0.2">
      <c r="B1" s="52" t="s">
        <v>194</v>
      </c>
      <c r="C1" s="77"/>
      <c r="D1" s="52"/>
      <c r="E1" s="52"/>
      <c r="F1" s="52"/>
      <c r="G1" s="52"/>
      <c r="H1" s="52"/>
      <c r="I1" s="52"/>
      <c r="J1" s="52"/>
      <c r="L1" s="52" t="s">
        <v>194</v>
      </c>
      <c r="M1" s="77"/>
      <c r="N1" s="52"/>
      <c r="O1" s="52"/>
      <c r="P1" s="52"/>
      <c r="Q1" s="52"/>
      <c r="R1" s="52"/>
      <c r="S1" s="52"/>
      <c r="T1" s="52"/>
    </row>
    <row r="2" spans="2:20" s="51" customFormat="1" ht="11.1" customHeight="1" x14ac:dyDescent="0.2">
      <c r="B2" s="102" t="s">
        <v>232</v>
      </c>
      <c r="C2" s="77"/>
      <c r="D2" s="52"/>
      <c r="E2" s="52"/>
      <c r="F2" s="52"/>
      <c r="G2" s="52"/>
      <c r="H2" s="52"/>
      <c r="I2" s="52"/>
      <c r="J2" s="52"/>
      <c r="L2" s="102" t="s">
        <v>232</v>
      </c>
      <c r="M2" s="77"/>
      <c r="N2" s="52"/>
      <c r="O2" s="52"/>
      <c r="P2" s="52"/>
      <c r="Q2" s="52"/>
      <c r="R2" s="52"/>
      <c r="S2" s="52"/>
      <c r="T2" s="52"/>
    </row>
    <row r="3" spans="2:20" ht="11.1" customHeight="1" x14ac:dyDescent="0.2">
      <c r="B3" s="222" t="s">
        <v>59</v>
      </c>
      <c r="C3" s="223"/>
      <c r="D3" s="219" t="s">
        <v>196</v>
      </c>
      <c r="E3" s="219" t="s">
        <v>197</v>
      </c>
      <c r="F3" s="219" t="s">
        <v>198</v>
      </c>
      <c r="G3" s="219" t="s">
        <v>199</v>
      </c>
      <c r="H3" s="219" t="s">
        <v>200</v>
      </c>
      <c r="I3" s="219" t="s">
        <v>201</v>
      </c>
      <c r="J3" s="219" t="s">
        <v>202</v>
      </c>
      <c r="K3" s="51"/>
      <c r="L3" s="222" t="s">
        <v>59</v>
      </c>
      <c r="M3" s="223"/>
      <c r="N3" s="219" t="s">
        <v>196</v>
      </c>
      <c r="O3" s="219" t="s">
        <v>197</v>
      </c>
      <c r="P3" s="219" t="s">
        <v>198</v>
      </c>
      <c r="Q3" s="219" t="s">
        <v>199</v>
      </c>
      <c r="R3" s="219" t="s">
        <v>200</v>
      </c>
      <c r="S3" s="219" t="s">
        <v>201</v>
      </c>
      <c r="T3" s="219" t="s">
        <v>202</v>
      </c>
    </row>
    <row r="4" spans="2:20" ht="11.1" customHeight="1" x14ac:dyDescent="0.2">
      <c r="B4" s="224"/>
      <c r="C4" s="225"/>
      <c r="D4" s="220"/>
      <c r="E4" s="220"/>
      <c r="F4" s="220"/>
      <c r="G4" s="220"/>
      <c r="H4" s="220"/>
      <c r="I4" s="220"/>
      <c r="J4" s="221"/>
      <c r="K4" s="51"/>
      <c r="L4" s="224"/>
      <c r="M4" s="225"/>
      <c r="N4" s="220"/>
      <c r="O4" s="220"/>
      <c r="P4" s="220"/>
      <c r="Q4" s="220"/>
      <c r="R4" s="220"/>
      <c r="S4" s="220"/>
      <c r="T4" s="221"/>
    </row>
    <row r="5" spans="2:20" ht="11.1" customHeight="1" x14ac:dyDescent="0.2">
      <c r="B5" s="217" t="s">
        <v>210</v>
      </c>
      <c r="C5" s="218"/>
      <c r="D5" s="218"/>
      <c r="E5" s="218"/>
      <c r="F5" s="218"/>
      <c r="G5" s="218"/>
      <c r="H5" s="78"/>
      <c r="I5" s="78"/>
      <c r="J5" s="78"/>
      <c r="K5" s="51"/>
      <c r="L5" s="217" t="s">
        <v>210</v>
      </c>
      <c r="M5" s="218"/>
      <c r="N5" s="218"/>
      <c r="O5" s="218"/>
      <c r="P5" s="218"/>
      <c r="Q5" s="218"/>
      <c r="R5" s="78"/>
      <c r="S5" s="78"/>
      <c r="T5" s="78"/>
    </row>
    <row r="6" spans="2:20" ht="11.1" customHeight="1" x14ac:dyDescent="0.2">
      <c r="B6" s="216" t="s">
        <v>204</v>
      </c>
      <c r="C6" s="216"/>
      <c r="D6" s="56">
        <v>76540</v>
      </c>
      <c r="E6" s="56">
        <v>48872</v>
      </c>
      <c r="F6" s="56">
        <v>56825</v>
      </c>
      <c r="G6" s="56">
        <v>0</v>
      </c>
      <c r="H6" s="56">
        <f t="shared" ref="H6:H17" si="0">SUM(D6:G6)</f>
        <v>182237</v>
      </c>
      <c r="I6" s="56">
        <v>5946</v>
      </c>
      <c r="J6" s="56">
        <f t="shared" ref="J6:J17" si="1">H6+I6</f>
        <v>188183</v>
      </c>
      <c r="K6" s="51"/>
      <c r="L6" s="216" t="s">
        <v>204</v>
      </c>
      <c r="M6" s="216"/>
      <c r="N6" s="56">
        <v>76540</v>
      </c>
      <c r="O6" s="56">
        <v>48872</v>
      </c>
      <c r="P6" s="56">
        <v>56825</v>
      </c>
      <c r="Q6" s="56">
        <v>0</v>
      </c>
      <c r="R6" s="56">
        <f t="shared" ref="R6:R17" si="2">SUM(N6:Q6)</f>
        <v>182237</v>
      </c>
      <c r="S6" s="56">
        <v>5946</v>
      </c>
      <c r="T6" s="56">
        <f t="shared" ref="T6:T17" si="3">R6+S6</f>
        <v>188183</v>
      </c>
    </row>
    <row r="7" spans="2:20" ht="11.1" customHeight="1" x14ac:dyDescent="0.2">
      <c r="B7" s="216" t="s">
        <v>33</v>
      </c>
      <c r="C7" s="216"/>
      <c r="D7" s="56">
        <v>53671</v>
      </c>
      <c r="E7" s="56">
        <v>35215</v>
      </c>
      <c r="F7" s="56">
        <f>35636-915</f>
        <v>34721</v>
      </c>
      <c r="G7" s="56">
        <v>0</v>
      </c>
      <c r="H7" s="56">
        <f t="shared" si="0"/>
        <v>123607</v>
      </c>
      <c r="I7" s="56">
        <v>5220</v>
      </c>
      <c r="J7" s="56">
        <f t="shared" si="1"/>
        <v>128827</v>
      </c>
      <c r="K7" s="51"/>
      <c r="L7" s="216" t="s">
        <v>33</v>
      </c>
      <c r="M7" s="216"/>
      <c r="N7" s="56">
        <v>53671</v>
      </c>
      <c r="O7" s="56">
        <v>35215</v>
      </c>
      <c r="P7" s="56">
        <f>35636-915</f>
        <v>34721</v>
      </c>
      <c r="Q7" s="56">
        <v>0</v>
      </c>
      <c r="R7" s="56">
        <f t="shared" si="2"/>
        <v>123607</v>
      </c>
      <c r="S7" s="56">
        <v>5220</v>
      </c>
      <c r="T7" s="56">
        <f t="shared" si="3"/>
        <v>128827</v>
      </c>
    </row>
    <row r="8" spans="2:20" ht="11.1" customHeight="1" x14ac:dyDescent="0.2">
      <c r="B8" s="210" t="s">
        <v>205</v>
      </c>
      <c r="C8" s="210"/>
      <c r="D8" s="53">
        <f>D6-D7</f>
        <v>22869</v>
      </c>
      <c r="E8" s="53">
        <f>E6-E7</f>
        <v>13657</v>
      </c>
      <c r="F8" s="53">
        <f>F6-F7</f>
        <v>22104</v>
      </c>
      <c r="G8" s="53">
        <f>G6-G7</f>
        <v>0</v>
      </c>
      <c r="H8" s="53">
        <f t="shared" si="0"/>
        <v>58630</v>
      </c>
      <c r="I8" s="53">
        <f>I6-I7</f>
        <v>726</v>
      </c>
      <c r="J8" s="53">
        <f t="shared" si="1"/>
        <v>59356</v>
      </c>
      <c r="K8" s="51"/>
      <c r="L8" s="210" t="s">
        <v>205</v>
      </c>
      <c r="M8" s="210"/>
      <c r="N8" s="53">
        <f>N6-N7</f>
        <v>22869</v>
      </c>
      <c r="O8" s="53">
        <f>O6-O7</f>
        <v>13657</v>
      </c>
      <c r="P8" s="53">
        <f>P6-P7</f>
        <v>22104</v>
      </c>
      <c r="Q8" s="53">
        <f>Q6-Q7</f>
        <v>0</v>
      </c>
      <c r="R8" s="53">
        <f t="shared" si="2"/>
        <v>58630</v>
      </c>
      <c r="S8" s="53">
        <f>S6-S7</f>
        <v>726</v>
      </c>
      <c r="T8" s="53">
        <f t="shared" si="3"/>
        <v>59356</v>
      </c>
    </row>
    <row r="9" spans="2:20" ht="11.1" customHeight="1" x14ac:dyDescent="0.2">
      <c r="B9" s="213" t="s">
        <v>4</v>
      </c>
      <c r="C9" s="214"/>
      <c r="D9" s="56">
        <v>3971</v>
      </c>
      <c r="E9" s="56">
        <v>1170</v>
      </c>
      <c r="F9" s="56">
        <f>3648-168</f>
        <v>3480</v>
      </c>
      <c r="G9" s="56">
        <v>60</v>
      </c>
      <c r="H9" s="56">
        <f t="shared" si="0"/>
        <v>8681</v>
      </c>
      <c r="I9" s="56">
        <v>44</v>
      </c>
      <c r="J9" s="56">
        <f t="shared" si="1"/>
        <v>8725</v>
      </c>
      <c r="K9" s="51"/>
      <c r="L9" s="213" t="s">
        <v>4</v>
      </c>
      <c r="M9" s="214"/>
      <c r="N9" s="56">
        <v>3971</v>
      </c>
      <c r="O9" s="56">
        <v>1170</v>
      </c>
      <c r="P9" s="56">
        <f>3648-168</f>
        <v>3480</v>
      </c>
      <c r="Q9" s="56">
        <v>60</v>
      </c>
      <c r="R9" s="56">
        <f t="shared" si="2"/>
        <v>8681</v>
      </c>
      <c r="S9" s="56">
        <v>44</v>
      </c>
      <c r="T9" s="56">
        <f t="shared" si="3"/>
        <v>8725</v>
      </c>
    </row>
    <row r="10" spans="2:20" ht="11.1" customHeight="1" x14ac:dyDescent="0.2">
      <c r="B10" s="213" t="s">
        <v>5</v>
      </c>
      <c r="C10" s="214"/>
      <c r="D10" s="56">
        <v>14526</v>
      </c>
      <c r="E10" s="56">
        <v>6642</v>
      </c>
      <c r="F10" s="56">
        <f>6671+1083</f>
        <v>7754</v>
      </c>
      <c r="G10" s="56">
        <v>716</v>
      </c>
      <c r="H10" s="56">
        <f t="shared" si="0"/>
        <v>29638</v>
      </c>
      <c r="I10" s="56"/>
      <c r="J10" s="56">
        <f t="shared" si="1"/>
        <v>29638</v>
      </c>
      <c r="K10" s="51"/>
      <c r="L10" s="213" t="s">
        <v>5</v>
      </c>
      <c r="M10" s="214"/>
      <c r="N10" s="56">
        <v>14526</v>
      </c>
      <c r="O10" s="56">
        <v>6642</v>
      </c>
      <c r="P10" s="56">
        <f>6671+1083</f>
        <v>7754</v>
      </c>
      <c r="Q10" s="56">
        <v>716</v>
      </c>
      <c r="R10" s="56">
        <f t="shared" si="2"/>
        <v>29638</v>
      </c>
      <c r="S10" s="56"/>
      <c r="T10" s="56">
        <f t="shared" si="3"/>
        <v>29638</v>
      </c>
    </row>
    <row r="11" spans="2:20" ht="11.1" customHeight="1" x14ac:dyDescent="0.2">
      <c r="B11" s="210" t="s">
        <v>206</v>
      </c>
      <c r="C11" s="210"/>
      <c r="D11" s="53">
        <f>D8-D9-D10</f>
        <v>4372</v>
      </c>
      <c r="E11" s="53">
        <f>E8-E9-E10</f>
        <v>5845</v>
      </c>
      <c r="F11" s="53">
        <f>F8-F9-F10</f>
        <v>10870</v>
      </c>
      <c r="G11" s="53">
        <f>G8-G9-G10</f>
        <v>-776</v>
      </c>
      <c r="H11" s="53">
        <f t="shared" si="0"/>
        <v>20311</v>
      </c>
      <c r="I11" s="53">
        <f>I8-I9-I10</f>
        <v>682</v>
      </c>
      <c r="J11" s="53">
        <f t="shared" si="1"/>
        <v>20993</v>
      </c>
      <c r="K11" s="51"/>
      <c r="L11" s="210" t="s">
        <v>206</v>
      </c>
      <c r="M11" s="210"/>
      <c r="N11" s="53">
        <f>N8-N9-N10</f>
        <v>4372</v>
      </c>
      <c r="O11" s="53">
        <f>O8-O9-O10</f>
        <v>5845</v>
      </c>
      <c r="P11" s="53">
        <f>P8-P9-P10</f>
        <v>10870</v>
      </c>
      <c r="Q11" s="53">
        <f>Q8-Q9-Q10</f>
        <v>-776</v>
      </c>
      <c r="R11" s="53">
        <f t="shared" si="2"/>
        <v>20311</v>
      </c>
      <c r="S11" s="53">
        <f>S8-S9-S10</f>
        <v>682</v>
      </c>
      <c r="T11" s="53">
        <f t="shared" si="3"/>
        <v>20993</v>
      </c>
    </row>
    <row r="12" spans="2:20" ht="11.1" customHeight="1" x14ac:dyDescent="0.2">
      <c r="B12" s="213" t="s">
        <v>207</v>
      </c>
      <c r="C12" s="214"/>
      <c r="D12" s="56">
        <v>-428</v>
      </c>
      <c r="E12" s="56">
        <v>-92</v>
      </c>
      <c r="F12" s="56">
        <v>-481</v>
      </c>
      <c r="G12" s="56">
        <v>0</v>
      </c>
      <c r="H12" s="56">
        <f t="shared" si="0"/>
        <v>-1001</v>
      </c>
      <c r="I12" s="56">
        <v>0</v>
      </c>
      <c r="J12" s="56">
        <f t="shared" si="1"/>
        <v>-1001</v>
      </c>
      <c r="K12" s="51"/>
      <c r="L12" s="213" t="s">
        <v>207</v>
      </c>
      <c r="M12" s="214"/>
      <c r="N12" s="56">
        <v>-428</v>
      </c>
      <c r="O12" s="56">
        <v>-92</v>
      </c>
      <c r="P12" s="56">
        <v>-481</v>
      </c>
      <c r="Q12" s="56">
        <v>0</v>
      </c>
      <c r="R12" s="56">
        <f t="shared" si="2"/>
        <v>-1001</v>
      </c>
      <c r="S12" s="56">
        <v>0</v>
      </c>
      <c r="T12" s="56">
        <f t="shared" si="3"/>
        <v>-1001</v>
      </c>
    </row>
    <row r="13" spans="2:20" ht="11.1" customHeight="1" x14ac:dyDescent="0.2">
      <c r="B13" s="215" t="s">
        <v>208</v>
      </c>
      <c r="C13" s="214"/>
      <c r="D13" s="56">
        <v>0</v>
      </c>
      <c r="E13" s="56">
        <v>0</v>
      </c>
      <c r="F13" s="56">
        <v>157</v>
      </c>
      <c r="G13" s="56">
        <v>0</v>
      </c>
      <c r="H13" s="56">
        <f t="shared" si="0"/>
        <v>157</v>
      </c>
      <c r="I13" s="56"/>
      <c r="J13" s="56">
        <f t="shared" si="1"/>
        <v>157</v>
      </c>
      <c r="K13" s="51"/>
      <c r="L13" s="215" t="s">
        <v>208</v>
      </c>
      <c r="M13" s="214"/>
      <c r="N13" s="56">
        <v>0</v>
      </c>
      <c r="O13" s="56">
        <v>0</v>
      </c>
      <c r="P13" s="56">
        <v>157</v>
      </c>
      <c r="Q13" s="56">
        <v>0</v>
      </c>
      <c r="R13" s="56">
        <f t="shared" si="2"/>
        <v>157</v>
      </c>
      <c r="S13" s="56"/>
      <c r="T13" s="56">
        <f t="shared" si="3"/>
        <v>157</v>
      </c>
    </row>
    <row r="14" spans="2:20" ht="11.1" customHeight="1" x14ac:dyDescent="0.2">
      <c r="B14" s="215" t="s">
        <v>27</v>
      </c>
      <c r="C14" s="214"/>
      <c r="D14" s="56"/>
      <c r="E14" s="56"/>
      <c r="F14" s="56"/>
      <c r="G14" s="56"/>
      <c r="H14" s="56">
        <f t="shared" si="0"/>
        <v>0</v>
      </c>
      <c r="I14" s="56">
        <v>0</v>
      </c>
      <c r="J14" s="56">
        <f t="shared" si="1"/>
        <v>0</v>
      </c>
      <c r="K14" s="51"/>
      <c r="L14" s="215" t="s">
        <v>27</v>
      </c>
      <c r="M14" s="214"/>
      <c r="N14" s="56"/>
      <c r="O14" s="56"/>
      <c r="P14" s="56"/>
      <c r="Q14" s="56"/>
      <c r="R14" s="56">
        <f t="shared" si="2"/>
        <v>0</v>
      </c>
      <c r="S14" s="56">
        <v>0</v>
      </c>
      <c r="T14" s="56">
        <f t="shared" si="3"/>
        <v>0</v>
      </c>
    </row>
    <row r="15" spans="2:20" ht="11.1" customHeight="1" x14ac:dyDescent="0.2">
      <c r="B15" s="210" t="s">
        <v>209</v>
      </c>
      <c r="C15" s="210"/>
      <c r="D15" s="53">
        <f>D11+D12+D13+D14</f>
        <v>3944</v>
      </c>
      <c r="E15" s="53">
        <f>E11+E12+E13+E14</f>
        <v>5753</v>
      </c>
      <c r="F15" s="53">
        <f>F11+F12+F13+F14</f>
        <v>10546</v>
      </c>
      <c r="G15" s="53">
        <f>G11+G12+G13+G14</f>
        <v>-776</v>
      </c>
      <c r="H15" s="53">
        <f t="shared" si="0"/>
        <v>19467</v>
      </c>
      <c r="I15" s="53">
        <f>I11+I12+I14</f>
        <v>682</v>
      </c>
      <c r="J15" s="53">
        <f t="shared" si="1"/>
        <v>20149</v>
      </c>
      <c r="K15" s="51"/>
      <c r="L15" s="210" t="s">
        <v>209</v>
      </c>
      <c r="M15" s="210"/>
      <c r="N15" s="53">
        <f>N11+N12+N13+N14</f>
        <v>3944</v>
      </c>
      <c r="O15" s="53">
        <f>O11+O12+O13+O14</f>
        <v>5753</v>
      </c>
      <c r="P15" s="53">
        <f>P11+P12+P13+P14</f>
        <v>10546</v>
      </c>
      <c r="Q15" s="53">
        <f>Q11+Q12+Q13+Q14</f>
        <v>-776</v>
      </c>
      <c r="R15" s="53">
        <f t="shared" si="2"/>
        <v>19467</v>
      </c>
      <c r="S15" s="53">
        <f>S11+S12+S14</f>
        <v>682</v>
      </c>
      <c r="T15" s="53">
        <f t="shared" si="3"/>
        <v>20149</v>
      </c>
    </row>
    <row r="16" spans="2:20" ht="11.1" customHeight="1" x14ac:dyDescent="0.2">
      <c r="B16" s="82" t="s">
        <v>22</v>
      </c>
      <c r="C16" s="83"/>
      <c r="D16" s="53">
        <v>5272</v>
      </c>
      <c r="E16" s="53">
        <v>2923</v>
      </c>
      <c r="F16" s="53">
        <v>1842</v>
      </c>
      <c r="G16" s="53">
        <v>0</v>
      </c>
      <c r="H16" s="53">
        <f t="shared" si="0"/>
        <v>10037</v>
      </c>
      <c r="I16" s="53">
        <v>0</v>
      </c>
      <c r="J16" s="53">
        <f t="shared" si="1"/>
        <v>10037</v>
      </c>
      <c r="K16" s="51"/>
      <c r="L16" s="82" t="s">
        <v>22</v>
      </c>
      <c r="M16" s="83"/>
      <c r="N16" s="53">
        <v>5272</v>
      </c>
      <c r="O16" s="53">
        <v>2923</v>
      </c>
      <c r="P16" s="53">
        <v>1842</v>
      </c>
      <c r="Q16" s="53">
        <v>0</v>
      </c>
      <c r="R16" s="53">
        <f t="shared" si="2"/>
        <v>10037</v>
      </c>
      <c r="S16" s="53">
        <v>0</v>
      </c>
      <c r="T16" s="53">
        <f t="shared" si="3"/>
        <v>10037</v>
      </c>
    </row>
    <row r="17" spans="2:25" ht="11.1" customHeight="1" x14ac:dyDescent="0.2">
      <c r="B17" s="211" t="s">
        <v>23</v>
      </c>
      <c r="C17" s="212"/>
      <c r="D17" s="53">
        <f>D15+D16</f>
        <v>9216</v>
      </c>
      <c r="E17" s="53">
        <f t="shared" ref="E17:G17" si="4">E15+E16</f>
        <v>8676</v>
      </c>
      <c r="F17" s="53">
        <f t="shared" si="4"/>
        <v>12388</v>
      </c>
      <c r="G17" s="53">
        <f t="shared" si="4"/>
        <v>-776</v>
      </c>
      <c r="H17" s="53">
        <f t="shared" si="0"/>
        <v>29504</v>
      </c>
      <c r="I17" s="53">
        <f t="shared" ref="I17" si="5">I15+I16</f>
        <v>682</v>
      </c>
      <c r="J17" s="53">
        <f t="shared" si="1"/>
        <v>30186</v>
      </c>
      <c r="K17" s="51"/>
      <c r="L17" s="211" t="s">
        <v>23</v>
      </c>
      <c r="M17" s="212"/>
      <c r="N17" s="53">
        <f>N15+N16</f>
        <v>9216</v>
      </c>
      <c r="O17" s="53">
        <f t="shared" ref="O17:Q17" si="6">O15+O16</f>
        <v>8676</v>
      </c>
      <c r="P17" s="53">
        <f t="shared" si="6"/>
        <v>12388</v>
      </c>
      <c r="Q17" s="53">
        <f t="shared" si="6"/>
        <v>-776</v>
      </c>
      <c r="R17" s="53">
        <f t="shared" si="2"/>
        <v>29504</v>
      </c>
      <c r="S17" s="53">
        <f t="shared" ref="S17" si="7">S15+S16</f>
        <v>682</v>
      </c>
      <c r="T17" s="53">
        <f t="shared" si="3"/>
        <v>30186</v>
      </c>
      <c r="Y17" s="96" t="s">
        <v>231</v>
      </c>
    </row>
    <row r="18" spans="2:25" ht="11.1" customHeight="1" x14ac:dyDescent="0.2">
      <c r="B18" s="88"/>
      <c r="C18" s="88"/>
      <c r="D18" s="89"/>
      <c r="E18" s="89"/>
      <c r="F18" s="89"/>
      <c r="G18" s="89"/>
      <c r="H18" s="89"/>
      <c r="I18" s="89"/>
      <c r="J18" s="89"/>
      <c r="K18" s="51"/>
      <c r="L18" s="88"/>
      <c r="M18" s="88"/>
      <c r="N18" s="89"/>
      <c r="O18" s="89"/>
      <c r="P18" s="89"/>
      <c r="Q18" s="89"/>
      <c r="R18" s="89"/>
      <c r="S18" s="89"/>
      <c r="T18" s="89"/>
    </row>
    <row r="19" spans="2:25" s="51" customFormat="1" ht="11.1" customHeight="1" x14ac:dyDescent="0.2">
      <c r="B19" s="84"/>
      <c r="C19" s="85"/>
      <c r="D19" s="84"/>
      <c r="E19" s="84"/>
      <c r="F19" s="84"/>
      <c r="G19" s="84"/>
      <c r="H19" s="84"/>
      <c r="I19" s="84"/>
      <c r="J19" s="84"/>
      <c r="L19" s="84"/>
      <c r="M19" s="85"/>
      <c r="N19" s="84"/>
      <c r="O19" s="84"/>
      <c r="P19" s="84"/>
      <c r="Q19" s="84"/>
      <c r="R19" s="84"/>
      <c r="S19" s="84"/>
      <c r="T19" s="84"/>
    </row>
    <row r="20" spans="2:25" s="51" customFormat="1" ht="11.1" customHeight="1" x14ac:dyDescent="0.2">
      <c r="B20" s="222" t="s">
        <v>59</v>
      </c>
      <c r="C20" s="223"/>
      <c r="D20" s="219" t="s">
        <v>196</v>
      </c>
      <c r="E20" s="219" t="s">
        <v>197</v>
      </c>
      <c r="F20" s="219" t="s">
        <v>198</v>
      </c>
      <c r="G20" s="219" t="s">
        <v>199</v>
      </c>
      <c r="H20" s="219" t="s">
        <v>200</v>
      </c>
      <c r="I20" s="219" t="s">
        <v>201</v>
      </c>
      <c r="J20" s="219" t="s">
        <v>202</v>
      </c>
      <c r="L20" s="222" t="s">
        <v>59</v>
      </c>
      <c r="M20" s="223"/>
      <c r="N20" s="219" t="s">
        <v>196</v>
      </c>
      <c r="O20" s="219" t="s">
        <v>197</v>
      </c>
      <c r="P20" s="219" t="s">
        <v>198</v>
      </c>
      <c r="Q20" s="219" t="s">
        <v>199</v>
      </c>
      <c r="R20" s="219" t="s">
        <v>200</v>
      </c>
      <c r="S20" s="219" t="s">
        <v>201</v>
      </c>
      <c r="T20" s="219" t="s">
        <v>202</v>
      </c>
    </row>
    <row r="21" spans="2:25" s="51" customFormat="1" ht="11.1" customHeight="1" x14ac:dyDescent="0.2">
      <c r="B21" s="224"/>
      <c r="C21" s="225"/>
      <c r="D21" s="220"/>
      <c r="E21" s="220"/>
      <c r="F21" s="220"/>
      <c r="G21" s="220"/>
      <c r="H21" s="220"/>
      <c r="I21" s="220"/>
      <c r="J21" s="221"/>
      <c r="L21" s="224"/>
      <c r="M21" s="225"/>
      <c r="N21" s="220"/>
      <c r="O21" s="220"/>
      <c r="P21" s="220"/>
      <c r="Q21" s="220"/>
      <c r="R21" s="220"/>
      <c r="S21" s="220"/>
      <c r="T21" s="221"/>
    </row>
    <row r="22" spans="2:25" s="51" customFormat="1" ht="11.1" customHeight="1" x14ac:dyDescent="0.2">
      <c r="B22" s="217" t="s">
        <v>213</v>
      </c>
      <c r="C22" s="218"/>
      <c r="D22" s="218"/>
      <c r="E22" s="218"/>
      <c r="F22" s="218"/>
      <c r="G22" s="218"/>
      <c r="H22" s="78"/>
      <c r="I22" s="78"/>
      <c r="J22" s="78"/>
      <c r="L22" s="217" t="s">
        <v>214</v>
      </c>
      <c r="M22" s="218"/>
      <c r="N22" s="218"/>
      <c r="O22" s="218"/>
      <c r="P22" s="218"/>
      <c r="Q22" s="218"/>
      <c r="R22" s="78"/>
      <c r="S22" s="78"/>
      <c r="T22" s="78"/>
    </row>
    <row r="23" spans="2:25" s="51" customFormat="1" ht="11.1" customHeight="1" x14ac:dyDescent="0.2">
      <c r="B23" s="216" t="s">
        <v>204</v>
      </c>
      <c r="C23" s="216"/>
      <c r="D23" s="56">
        <v>174599</v>
      </c>
      <c r="E23" s="56">
        <v>94169</v>
      </c>
      <c r="F23" s="56">
        <v>115768</v>
      </c>
      <c r="G23" s="56">
        <v>0</v>
      </c>
      <c r="H23" s="56">
        <f t="shared" ref="H23:H34" si="8">SUM(D23:G23)</f>
        <v>384536</v>
      </c>
      <c r="I23" s="56">
        <v>11540</v>
      </c>
      <c r="J23" s="56">
        <f t="shared" ref="J23:J34" si="9">H23+I23</f>
        <v>396076</v>
      </c>
      <c r="L23" s="216" t="s">
        <v>204</v>
      </c>
      <c r="M23" s="216"/>
      <c r="N23" s="56">
        <f t="shared" ref="N23:Q24" si="10">D23-D6</f>
        <v>98059</v>
      </c>
      <c r="O23" s="56">
        <f t="shared" si="10"/>
        <v>45297</v>
      </c>
      <c r="P23" s="56">
        <f t="shared" si="10"/>
        <v>58943</v>
      </c>
      <c r="Q23" s="56">
        <f t="shared" si="10"/>
        <v>0</v>
      </c>
      <c r="R23" s="56">
        <f>SUM(N23:Q23)</f>
        <v>202299</v>
      </c>
      <c r="S23" s="56">
        <f>I23-I6</f>
        <v>5594</v>
      </c>
      <c r="T23" s="56">
        <f t="shared" ref="T23:T34" si="11">R23+S23</f>
        <v>207893</v>
      </c>
    </row>
    <row r="24" spans="2:25" s="51" customFormat="1" ht="11.1" customHeight="1" x14ac:dyDescent="0.2">
      <c r="B24" s="216" t="s">
        <v>33</v>
      </c>
      <c r="C24" s="216"/>
      <c r="D24" s="56">
        <v>121438</v>
      </c>
      <c r="E24" s="56">
        <v>70137</v>
      </c>
      <c r="F24" s="56">
        <v>69623</v>
      </c>
      <c r="G24" s="56">
        <v>0</v>
      </c>
      <c r="H24" s="56">
        <f t="shared" si="8"/>
        <v>261198</v>
      </c>
      <c r="I24" s="56">
        <v>10382</v>
      </c>
      <c r="J24" s="56">
        <f t="shared" si="9"/>
        <v>271580</v>
      </c>
      <c r="L24" s="216" t="s">
        <v>33</v>
      </c>
      <c r="M24" s="216"/>
      <c r="N24" s="56">
        <f t="shared" si="10"/>
        <v>67767</v>
      </c>
      <c r="O24" s="56">
        <f t="shared" si="10"/>
        <v>34922</v>
      </c>
      <c r="P24" s="56">
        <f t="shared" si="10"/>
        <v>34902</v>
      </c>
      <c r="Q24" s="56">
        <f t="shared" si="10"/>
        <v>0</v>
      </c>
      <c r="R24" s="56">
        <f t="shared" ref="R24:R34" si="12">SUM(N24:Q24)</f>
        <v>137591</v>
      </c>
      <c r="S24" s="56">
        <f>I24-I7</f>
        <v>5162</v>
      </c>
      <c r="T24" s="56">
        <f t="shared" si="11"/>
        <v>142753</v>
      </c>
    </row>
    <row r="25" spans="2:25" s="51" customFormat="1" ht="11.1" customHeight="1" x14ac:dyDescent="0.2">
      <c r="B25" s="210" t="s">
        <v>205</v>
      </c>
      <c r="C25" s="210"/>
      <c r="D25" s="53">
        <f>D23-D24</f>
        <v>53161</v>
      </c>
      <c r="E25" s="53">
        <f>E23-E24</f>
        <v>24032</v>
      </c>
      <c r="F25" s="53">
        <f>F23-F24</f>
        <v>46145</v>
      </c>
      <c r="G25" s="53">
        <f>G23-G24</f>
        <v>0</v>
      </c>
      <c r="H25" s="53">
        <f t="shared" si="8"/>
        <v>123338</v>
      </c>
      <c r="I25" s="53">
        <f>I23-I24</f>
        <v>1158</v>
      </c>
      <c r="J25" s="53">
        <f t="shared" si="9"/>
        <v>124496</v>
      </c>
      <c r="L25" s="210" t="s">
        <v>205</v>
      </c>
      <c r="M25" s="210"/>
      <c r="N25" s="53">
        <f>N23-N24</f>
        <v>30292</v>
      </c>
      <c r="O25" s="53">
        <f>O23-O24</f>
        <v>10375</v>
      </c>
      <c r="P25" s="53">
        <f>P23-P24</f>
        <v>24041</v>
      </c>
      <c r="Q25" s="53">
        <f>Q23-Q24</f>
        <v>0</v>
      </c>
      <c r="R25" s="53">
        <f t="shared" si="12"/>
        <v>64708</v>
      </c>
      <c r="S25" s="53">
        <f>S23-S24</f>
        <v>432</v>
      </c>
      <c r="T25" s="53">
        <f t="shared" si="11"/>
        <v>65140</v>
      </c>
    </row>
    <row r="26" spans="2:25" s="51" customFormat="1" ht="11.1" customHeight="1" x14ac:dyDescent="0.2">
      <c r="B26" s="213" t="s">
        <v>4</v>
      </c>
      <c r="C26" s="214"/>
      <c r="D26" s="56">
        <v>8342</v>
      </c>
      <c r="E26" s="56">
        <v>2648</v>
      </c>
      <c r="F26" s="56">
        <v>7527</v>
      </c>
      <c r="G26" s="56">
        <v>120</v>
      </c>
      <c r="H26" s="56">
        <f t="shared" si="8"/>
        <v>18637</v>
      </c>
      <c r="I26" s="56">
        <v>110</v>
      </c>
      <c r="J26" s="56">
        <f t="shared" si="9"/>
        <v>18747</v>
      </c>
      <c r="L26" s="213" t="s">
        <v>4</v>
      </c>
      <c r="M26" s="214"/>
      <c r="N26" s="56">
        <f t="shared" ref="N26:Q27" si="13">D26-D9</f>
        <v>4371</v>
      </c>
      <c r="O26" s="56">
        <f t="shared" si="13"/>
        <v>1478</v>
      </c>
      <c r="P26" s="56">
        <f t="shared" si="13"/>
        <v>4047</v>
      </c>
      <c r="Q26" s="56">
        <f t="shared" si="13"/>
        <v>60</v>
      </c>
      <c r="R26" s="56">
        <f t="shared" si="12"/>
        <v>9956</v>
      </c>
      <c r="S26" s="56">
        <f>I26-I9</f>
        <v>66</v>
      </c>
      <c r="T26" s="56">
        <f t="shared" si="11"/>
        <v>10022</v>
      </c>
    </row>
    <row r="27" spans="2:25" s="51" customFormat="1" ht="11.1" customHeight="1" x14ac:dyDescent="0.2">
      <c r="B27" s="213" t="s">
        <v>5</v>
      </c>
      <c r="C27" s="214"/>
      <c r="D27" s="56">
        <v>29213</v>
      </c>
      <c r="E27" s="56">
        <v>11394</v>
      </c>
      <c r="F27" s="56">
        <v>16945</v>
      </c>
      <c r="G27" s="56">
        <v>1348.44</v>
      </c>
      <c r="H27" s="56">
        <f t="shared" si="8"/>
        <v>58900.44</v>
      </c>
      <c r="I27" s="56">
        <v>210</v>
      </c>
      <c r="J27" s="56">
        <f t="shared" si="9"/>
        <v>59110.44</v>
      </c>
      <c r="L27" s="213" t="s">
        <v>5</v>
      </c>
      <c r="M27" s="214"/>
      <c r="N27" s="56">
        <f t="shared" si="13"/>
        <v>14687</v>
      </c>
      <c r="O27" s="56">
        <f t="shared" si="13"/>
        <v>4752</v>
      </c>
      <c r="P27" s="56">
        <f t="shared" si="13"/>
        <v>9191</v>
      </c>
      <c r="Q27" s="56">
        <f t="shared" si="13"/>
        <v>632.44000000000005</v>
      </c>
      <c r="R27" s="56">
        <f t="shared" si="12"/>
        <v>29262.44</v>
      </c>
      <c r="S27" s="56">
        <f>I27-I10</f>
        <v>210</v>
      </c>
      <c r="T27" s="56">
        <f t="shared" si="11"/>
        <v>29472.44</v>
      </c>
    </row>
    <row r="28" spans="2:25" s="51" customFormat="1" ht="11.1" customHeight="1" x14ac:dyDescent="0.2">
      <c r="B28" s="210" t="s">
        <v>206</v>
      </c>
      <c r="C28" s="210"/>
      <c r="D28" s="53">
        <f>D25-D26-D27</f>
        <v>15606</v>
      </c>
      <c r="E28" s="53">
        <f>E25-E26-E27</f>
        <v>9990</v>
      </c>
      <c r="F28" s="53">
        <f>F25-F26-F27</f>
        <v>21673</v>
      </c>
      <c r="G28" s="53">
        <f>G25-G26-G27</f>
        <v>-1468.44</v>
      </c>
      <c r="H28" s="53">
        <f t="shared" si="8"/>
        <v>45800.56</v>
      </c>
      <c r="I28" s="53">
        <f>I25-I26-I27</f>
        <v>838</v>
      </c>
      <c r="J28" s="53">
        <f t="shared" si="9"/>
        <v>46638.559999999998</v>
      </c>
      <c r="L28" s="210" t="s">
        <v>206</v>
      </c>
      <c r="M28" s="210"/>
      <c r="N28" s="53">
        <f>N25-N26-N27</f>
        <v>11234</v>
      </c>
      <c r="O28" s="53">
        <f>O25-O26-O27</f>
        <v>4145</v>
      </c>
      <c r="P28" s="53">
        <f>P25-P26-P27</f>
        <v>10803</v>
      </c>
      <c r="Q28" s="53">
        <f>Q25-Q26-Q27</f>
        <v>-692.44</v>
      </c>
      <c r="R28" s="53">
        <f t="shared" si="12"/>
        <v>25489.56</v>
      </c>
      <c r="S28" s="53">
        <f>S25-S26-S27</f>
        <v>156</v>
      </c>
      <c r="T28" s="53">
        <f t="shared" si="11"/>
        <v>25645.56</v>
      </c>
    </row>
    <row r="29" spans="2:25" s="51" customFormat="1" ht="11.1" customHeight="1" x14ac:dyDescent="0.2">
      <c r="B29" s="213" t="s">
        <v>207</v>
      </c>
      <c r="C29" s="214"/>
      <c r="D29" s="56">
        <v>-762</v>
      </c>
      <c r="E29" s="56">
        <v>21</v>
      </c>
      <c r="F29" s="56">
        <v>-835</v>
      </c>
      <c r="G29" s="56">
        <v>0</v>
      </c>
      <c r="H29" s="56">
        <f t="shared" si="8"/>
        <v>-1576</v>
      </c>
      <c r="I29" s="56">
        <v>0</v>
      </c>
      <c r="J29" s="56">
        <f t="shared" si="9"/>
        <v>-1576</v>
      </c>
      <c r="L29" s="213" t="s">
        <v>207</v>
      </c>
      <c r="M29" s="214"/>
      <c r="N29" s="56">
        <f t="shared" ref="N29:Q31" si="14">D29-D12</f>
        <v>-334</v>
      </c>
      <c r="O29" s="56">
        <f t="shared" si="14"/>
        <v>113</v>
      </c>
      <c r="P29" s="56">
        <f t="shared" si="14"/>
        <v>-354</v>
      </c>
      <c r="Q29" s="56">
        <f t="shared" si="14"/>
        <v>0</v>
      </c>
      <c r="R29" s="56">
        <f t="shared" si="12"/>
        <v>-575</v>
      </c>
      <c r="S29" s="56">
        <f>I29-I12</f>
        <v>0</v>
      </c>
      <c r="T29" s="56">
        <f t="shared" si="11"/>
        <v>-575</v>
      </c>
    </row>
    <row r="30" spans="2:25" s="51" customFormat="1" ht="11.1" customHeight="1" x14ac:dyDescent="0.2">
      <c r="B30" s="215" t="s">
        <v>208</v>
      </c>
      <c r="C30" s="214"/>
      <c r="D30" s="56">
        <v>0</v>
      </c>
      <c r="E30" s="56">
        <v>13</v>
      </c>
      <c r="F30" s="56">
        <v>440</v>
      </c>
      <c r="G30" s="56">
        <v>0</v>
      </c>
      <c r="H30" s="56">
        <f t="shared" si="8"/>
        <v>453</v>
      </c>
      <c r="I30" s="56">
        <v>0</v>
      </c>
      <c r="J30" s="56">
        <f t="shared" si="9"/>
        <v>453</v>
      </c>
      <c r="L30" s="215" t="s">
        <v>208</v>
      </c>
      <c r="M30" s="214"/>
      <c r="N30" s="56">
        <f t="shared" si="14"/>
        <v>0</v>
      </c>
      <c r="O30" s="56">
        <f t="shared" si="14"/>
        <v>13</v>
      </c>
      <c r="P30" s="56">
        <f t="shared" si="14"/>
        <v>283</v>
      </c>
      <c r="Q30" s="56">
        <f t="shared" si="14"/>
        <v>0</v>
      </c>
      <c r="R30" s="56">
        <f t="shared" si="12"/>
        <v>296</v>
      </c>
      <c r="S30" s="56">
        <f>I30-I13</f>
        <v>0</v>
      </c>
      <c r="T30" s="56">
        <f t="shared" si="11"/>
        <v>296</v>
      </c>
    </row>
    <row r="31" spans="2:25" s="51" customFormat="1" ht="11.1" customHeight="1" x14ac:dyDescent="0.2">
      <c r="B31" s="215" t="s">
        <v>27</v>
      </c>
      <c r="C31" s="214"/>
      <c r="D31" s="56">
        <v>0</v>
      </c>
      <c r="E31" s="56">
        <v>0</v>
      </c>
      <c r="F31" s="56">
        <v>0</v>
      </c>
      <c r="G31" s="56">
        <v>0</v>
      </c>
      <c r="H31" s="56">
        <f t="shared" si="8"/>
        <v>0</v>
      </c>
      <c r="I31" s="56">
        <v>0</v>
      </c>
      <c r="J31" s="56">
        <f t="shared" si="9"/>
        <v>0</v>
      </c>
      <c r="L31" s="215" t="s">
        <v>27</v>
      </c>
      <c r="M31" s="214"/>
      <c r="N31" s="56">
        <f t="shared" si="14"/>
        <v>0</v>
      </c>
      <c r="O31" s="56">
        <f t="shared" si="14"/>
        <v>0</v>
      </c>
      <c r="P31" s="56">
        <f t="shared" si="14"/>
        <v>0</v>
      </c>
      <c r="Q31" s="56">
        <f t="shared" si="14"/>
        <v>0</v>
      </c>
      <c r="R31" s="56">
        <f t="shared" si="12"/>
        <v>0</v>
      </c>
      <c r="S31" s="56">
        <f>I31-I14</f>
        <v>0</v>
      </c>
      <c r="T31" s="56">
        <f t="shared" si="11"/>
        <v>0</v>
      </c>
    </row>
    <row r="32" spans="2:25" s="51" customFormat="1" ht="11.1" customHeight="1" x14ac:dyDescent="0.2">
      <c r="B32" s="210" t="s">
        <v>209</v>
      </c>
      <c r="C32" s="210"/>
      <c r="D32" s="53">
        <f>D28+D29+D30+D31</f>
        <v>14844</v>
      </c>
      <c r="E32" s="53">
        <f>E28+E29+E30+E31</f>
        <v>10024</v>
      </c>
      <c r="F32" s="53">
        <f>F28+F29+F30+F31</f>
        <v>21278</v>
      </c>
      <c r="G32" s="53">
        <f>G28+G29+G30+G31</f>
        <v>-1468.44</v>
      </c>
      <c r="H32" s="53">
        <f t="shared" si="8"/>
        <v>44677.56</v>
      </c>
      <c r="I32" s="53">
        <f>I28+I29+I31</f>
        <v>838</v>
      </c>
      <c r="J32" s="53">
        <f t="shared" si="9"/>
        <v>45515.56</v>
      </c>
      <c r="L32" s="210" t="s">
        <v>209</v>
      </c>
      <c r="M32" s="210"/>
      <c r="N32" s="53">
        <f t="shared" ref="N32:Q32" si="15">N28+N29+N30+N31</f>
        <v>10900</v>
      </c>
      <c r="O32" s="53">
        <f t="shared" si="15"/>
        <v>4271</v>
      </c>
      <c r="P32" s="53">
        <f t="shared" si="15"/>
        <v>10732</v>
      </c>
      <c r="Q32" s="53">
        <f t="shared" si="15"/>
        <v>-692.44</v>
      </c>
      <c r="R32" s="53">
        <f t="shared" si="12"/>
        <v>25210.560000000001</v>
      </c>
      <c r="S32" s="53">
        <f>S28+S29+S31</f>
        <v>156</v>
      </c>
      <c r="T32" s="53">
        <f t="shared" si="11"/>
        <v>25366.560000000001</v>
      </c>
    </row>
    <row r="33" spans="2:20" s="51" customFormat="1" ht="11.1" customHeight="1" x14ac:dyDescent="0.2">
      <c r="B33" s="82" t="s">
        <v>22</v>
      </c>
      <c r="C33" s="83"/>
      <c r="D33" s="53">
        <v>10434</v>
      </c>
      <c r="E33" s="53">
        <v>6063</v>
      </c>
      <c r="F33" s="53">
        <v>3879</v>
      </c>
      <c r="G33" s="53">
        <v>0</v>
      </c>
      <c r="H33" s="53">
        <f t="shared" si="8"/>
        <v>20376</v>
      </c>
      <c r="I33" s="53">
        <v>0</v>
      </c>
      <c r="J33" s="53">
        <f t="shared" si="9"/>
        <v>20376</v>
      </c>
      <c r="L33" s="82" t="s">
        <v>22</v>
      </c>
      <c r="M33" s="83"/>
      <c r="N33" s="53">
        <f>D33-D16</f>
        <v>5162</v>
      </c>
      <c r="O33" s="53">
        <f>E33-E16</f>
        <v>3140</v>
      </c>
      <c r="P33" s="53">
        <f>F33-F16</f>
        <v>2037</v>
      </c>
      <c r="Q33" s="53">
        <f>G33-G16</f>
        <v>0</v>
      </c>
      <c r="R33" s="53">
        <f t="shared" si="12"/>
        <v>10339</v>
      </c>
      <c r="S33" s="53">
        <f>I33-I16</f>
        <v>0</v>
      </c>
      <c r="T33" s="53">
        <f t="shared" si="11"/>
        <v>10339</v>
      </c>
    </row>
    <row r="34" spans="2:20" s="51" customFormat="1" ht="11.1" customHeight="1" x14ac:dyDescent="0.2">
      <c r="B34" s="211" t="s">
        <v>23</v>
      </c>
      <c r="C34" s="212"/>
      <c r="D34" s="53">
        <f>D32+D33</f>
        <v>25278</v>
      </c>
      <c r="E34" s="53">
        <f t="shared" ref="E34:G34" si="16">E32+E33</f>
        <v>16087</v>
      </c>
      <c r="F34" s="53">
        <f t="shared" si="16"/>
        <v>25157</v>
      </c>
      <c r="G34" s="53">
        <f t="shared" si="16"/>
        <v>-1468.44</v>
      </c>
      <c r="H34" s="53">
        <f t="shared" si="8"/>
        <v>65053.56</v>
      </c>
      <c r="I34" s="53">
        <f t="shared" ref="I34" si="17">I32+I33</f>
        <v>838</v>
      </c>
      <c r="J34" s="53">
        <f t="shared" si="9"/>
        <v>65891.56</v>
      </c>
      <c r="L34" s="211" t="s">
        <v>23</v>
      </c>
      <c r="M34" s="212"/>
      <c r="N34" s="53">
        <f>N32+N33</f>
        <v>16062</v>
      </c>
      <c r="O34" s="53">
        <f t="shared" ref="O34:Q34" si="18">O32+O33</f>
        <v>7411</v>
      </c>
      <c r="P34" s="53">
        <f t="shared" si="18"/>
        <v>12769</v>
      </c>
      <c r="Q34" s="53">
        <f t="shared" si="18"/>
        <v>-692.44</v>
      </c>
      <c r="R34" s="53">
        <f t="shared" si="12"/>
        <v>35549.56</v>
      </c>
      <c r="S34" s="53">
        <f>S32+S33</f>
        <v>156</v>
      </c>
      <c r="T34" s="53">
        <f t="shared" si="11"/>
        <v>35705.56</v>
      </c>
    </row>
    <row r="35" spans="2:20" s="51" customFormat="1" ht="11.1" customHeight="1" x14ac:dyDescent="0.2">
      <c r="B35" s="88"/>
      <c r="C35" s="88"/>
      <c r="D35" s="89"/>
      <c r="E35" s="89"/>
      <c r="F35" s="89"/>
      <c r="G35" s="89"/>
      <c r="H35" s="89"/>
      <c r="I35" s="89"/>
      <c r="J35" s="90"/>
      <c r="L35" s="88"/>
      <c r="M35" s="88"/>
      <c r="N35" s="89"/>
      <c r="O35" s="89"/>
      <c r="P35" s="89"/>
      <c r="Q35" s="89"/>
      <c r="R35" s="89"/>
      <c r="S35" s="89"/>
      <c r="T35" s="90"/>
    </row>
    <row r="36" spans="2:20" ht="11.1" customHeight="1" x14ac:dyDescent="0.2">
      <c r="B36" s="52" t="s">
        <v>195</v>
      </c>
      <c r="C36" s="77"/>
      <c r="D36" s="52"/>
      <c r="E36" s="52"/>
      <c r="F36" s="52"/>
      <c r="G36" s="52"/>
      <c r="H36" s="52"/>
      <c r="I36" s="52"/>
      <c r="J36" s="86"/>
      <c r="L36" s="52" t="s">
        <v>195</v>
      </c>
      <c r="M36" s="77"/>
      <c r="N36" s="52"/>
      <c r="O36" s="52"/>
      <c r="P36" s="52"/>
      <c r="Q36" s="52"/>
      <c r="R36" s="52"/>
      <c r="S36" s="52"/>
      <c r="T36" s="86"/>
    </row>
    <row r="37" spans="2:20" ht="11.1" customHeight="1" x14ac:dyDescent="0.2">
      <c r="B37" s="222" t="s">
        <v>59</v>
      </c>
      <c r="C37" s="223"/>
      <c r="D37" s="219" t="s">
        <v>196</v>
      </c>
      <c r="E37" s="219" t="s">
        <v>197</v>
      </c>
      <c r="F37" s="219" t="s">
        <v>198</v>
      </c>
      <c r="G37" s="219" t="s">
        <v>199</v>
      </c>
      <c r="H37" s="219" t="s">
        <v>200</v>
      </c>
      <c r="I37" s="219" t="s">
        <v>201</v>
      </c>
      <c r="J37" s="219" t="s">
        <v>202</v>
      </c>
      <c r="L37" s="222" t="s">
        <v>59</v>
      </c>
      <c r="M37" s="223"/>
      <c r="N37" s="219" t="s">
        <v>196</v>
      </c>
      <c r="O37" s="219" t="s">
        <v>197</v>
      </c>
      <c r="P37" s="219" t="s">
        <v>198</v>
      </c>
      <c r="Q37" s="219" t="s">
        <v>199</v>
      </c>
      <c r="R37" s="219" t="s">
        <v>200</v>
      </c>
      <c r="S37" s="219" t="s">
        <v>201</v>
      </c>
      <c r="T37" s="219" t="s">
        <v>202</v>
      </c>
    </row>
    <row r="38" spans="2:20" ht="11.1" customHeight="1" x14ac:dyDescent="0.2">
      <c r="B38" s="224"/>
      <c r="C38" s="225"/>
      <c r="D38" s="220"/>
      <c r="E38" s="220"/>
      <c r="F38" s="220"/>
      <c r="G38" s="220"/>
      <c r="H38" s="220"/>
      <c r="I38" s="220"/>
      <c r="J38" s="220"/>
      <c r="L38" s="224"/>
      <c r="M38" s="225"/>
      <c r="N38" s="220"/>
      <c r="O38" s="220"/>
      <c r="P38" s="220"/>
      <c r="Q38" s="220"/>
      <c r="R38" s="220"/>
      <c r="S38" s="220"/>
      <c r="T38" s="220"/>
    </row>
    <row r="39" spans="2:20" ht="11.1" customHeight="1" x14ac:dyDescent="0.2">
      <c r="B39" s="217" t="s">
        <v>217</v>
      </c>
      <c r="C39" s="218"/>
      <c r="D39" s="218"/>
      <c r="E39" s="218"/>
      <c r="F39" s="218"/>
      <c r="G39" s="218"/>
      <c r="H39" s="78"/>
      <c r="I39" s="78"/>
      <c r="J39" s="87"/>
      <c r="L39" s="217" t="s">
        <v>218</v>
      </c>
      <c r="M39" s="218"/>
      <c r="N39" s="218"/>
      <c r="O39" s="218"/>
      <c r="P39" s="218"/>
      <c r="Q39" s="218"/>
      <c r="R39" s="78"/>
      <c r="S39" s="78"/>
      <c r="T39" s="87"/>
    </row>
    <row r="40" spans="2:20" ht="11.1" customHeight="1" x14ac:dyDescent="0.2">
      <c r="B40" s="216" t="s">
        <v>204</v>
      </c>
      <c r="C40" s="216"/>
      <c r="D40" s="56">
        <v>270615</v>
      </c>
      <c r="E40" s="56">
        <v>134927</v>
      </c>
      <c r="F40" s="56">
        <v>181171</v>
      </c>
      <c r="G40" s="56"/>
      <c r="H40" s="56">
        <f t="shared" ref="H40:H51" si="19">SUM(D40:G40)</f>
        <v>586713</v>
      </c>
      <c r="I40" s="56">
        <v>13967</v>
      </c>
      <c r="J40" s="56">
        <f>H40+I40</f>
        <v>600680</v>
      </c>
      <c r="L40" s="216" t="s">
        <v>204</v>
      </c>
      <c r="M40" s="216"/>
      <c r="N40" s="56">
        <f t="shared" ref="N40:Q41" si="20">D40-D23</f>
        <v>96016</v>
      </c>
      <c r="O40" s="56">
        <f t="shared" si="20"/>
        <v>40758</v>
      </c>
      <c r="P40" s="56">
        <f t="shared" si="20"/>
        <v>65403</v>
      </c>
      <c r="Q40" s="56">
        <f t="shared" si="20"/>
        <v>0</v>
      </c>
      <c r="R40" s="56">
        <f>SUM(N40:Q40)</f>
        <v>202177</v>
      </c>
      <c r="S40" s="56">
        <f>I40-I23</f>
        <v>2427</v>
      </c>
      <c r="T40" s="56">
        <f t="shared" ref="T40:T51" si="21">R40+S40</f>
        <v>204604</v>
      </c>
    </row>
    <row r="41" spans="2:20" ht="11.1" customHeight="1" x14ac:dyDescent="0.2">
      <c r="B41" s="216" t="s">
        <v>33</v>
      </c>
      <c r="C41" s="216"/>
      <c r="D41" s="56">
        <v>189787</v>
      </c>
      <c r="E41" s="56">
        <v>102925</v>
      </c>
      <c r="F41" s="56">
        <v>107647</v>
      </c>
      <c r="G41" s="56"/>
      <c r="H41" s="56">
        <f t="shared" si="19"/>
        <v>400359</v>
      </c>
      <c r="I41" s="56">
        <v>12525</v>
      </c>
      <c r="J41" s="56">
        <f t="shared" ref="J41:J51" si="22">H41+I41</f>
        <v>412884</v>
      </c>
      <c r="L41" s="216" t="s">
        <v>33</v>
      </c>
      <c r="M41" s="216"/>
      <c r="N41" s="56">
        <f t="shared" si="20"/>
        <v>68349</v>
      </c>
      <c r="O41" s="56">
        <f t="shared" si="20"/>
        <v>32788</v>
      </c>
      <c r="P41" s="56">
        <f t="shared" si="20"/>
        <v>38024</v>
      </c>
      <c r="Q41" s="56">
        <f t="shared" si="20"/>
        <v>0</v>
      </c>
      <c r="R41" s="56">
        <f t="shared" ref="R41:R51" si="23">SUM(N41:Q41)</f>
        <v>139161</v>
      </c>
      <c r="S41" s="56">
        <f>I41-I24</f>
        <v>2143</v>
      </c>
      <c r="T41" s="56">
        <f t="shared" si="21"/>
        <v>141304</v>
      </c>
    </row>
    <row r="42" spans="2:20" ht="11.1" customHeight="1" x14ac:dyDescent="0.2">
      <c r="B42" s="210" t="s">
        <v>205</v>
      </c>
      <c r="C42" s="210"/>
      <c r="D42" s="53">
        <f>D40-D41</f>
        <v>80828</v>
      </c>
      <c r="E42" s="53">
        <f>E40-E41</f>
        <v>32002</v>
      </c>
      <c r="F42" s="53">
        <f>F40-F41</f>
        <v>73524</v>
      </c>
      <c r="G42" s="53">
        <f>G40-G41</f>
        <v>0</v>
      </c>
      <c r="H42" s="53">
        <f t="shared" si="19"/>
        <v>186354</v>
      </c>
      <c r="I42" s="53">
        <f>I40-I41</f>
        <v>1442</v>
      </c>
      <c r="J42" s="53">
        <f t="shared" si="22"/>
        <v>187796</v>
      </c>
      <c r="L42" s="210" t="s">
        <v>205</v>
      </c>
      <c r="M42" s="210"/>
      <c r="N42" s="53">
        <f>N40-N41</f>
        <v>27667</v>
      </c>
      <c r="O42" s="53">
        <f>O40-O41</f>
        <v>7970</v>
      </c>
      <c r="P42" s="53">
        <f>P40-P41</f>
        <v>27379</v>
      </c>
      <c r="Q42" s="53">
        <f>Q40-Q41</f>
        <v>0</v>
      </c>
      <c r="R42" s="53">
        <f t="shared" si="23"/>
        <v>63016</v>
      </c>
      <c r="S42" s="53">
        <f>S40-S41</f>
        <v>284</v>
      </c>
      <c r="T42" s="53">
        <f t="shared" si="21"/>
        <v>63300</v>
      </c>
    </row>
    <row r="43" spans="2:20" ht="11.1" customHeight="1" x14ac:dyDescent="0.2">
      <c r="B43" s="213" t="s">
        <v>4</v>
      </c>
      <c r="C43" s="214"/>
      <c r="D43" s="56">
        <v>12333</v>
      </c>
      <c r="E43" s="56">
        <v>4339</v>
      </c>
      <c r="F43" s="56">
        <v>11945</v>
      </c>
      <c r="G43" s="56">
        <v>180</v>
      </c>
      <c r="H43" s="56">
        <f t="shared" si="19"/>
        <v>28797</v>
      </c>
      <c r="I43" s="56">
        <v>168</v>
      </c>
      <c r="J43" s="56">
        <f t="shared" si="22"/>
        <v>28965</v>
      </c>
      <c r="L43" s="213" t="s">
        <v>4</v>
      </c>
      <c r="M43" s="214"/>
      <c r="N43" s="56">
        <f t="shared" ref="N43:Q44" si="24">D43-D26</f>
        <v>3991</v>
      </c>
      <c r="O43" s="56">
        <f t="shared" si="24"/>
        <v>1691</v>
      </c>
      <c r="P43" s="56">
        <f t="shared" si="24"/>
        <v>4418</v>
      </c>
      <c r="Q43" s="56">
        <f t="shared" si="24"/>
        <v>60</v>
      </c>
      <c r="R43" s="56">
        <f t="shared" si="23"/>
        <v>10160</v>
      </c>
      <c r="S43" s="56">
        <f>I43-I26</f>
        <v>58</v>
      </c>
      <c r="T43" s="56">
        <f t="shared" si="21"/>
        <v>10218</v>
      </c>
    </row>
    <row r="44" spans="2:20" ht="11.1" customHeight="1" x14ac:dyDescent="0.2">
      <c r="B44" s="213" t="s">
        <v>5</v>
      </c>
      <c r="C44" s="214"/>
      <c r="D44" s="56">
        <v>42515</v>
      </c>
      <c r="E44" s="56">
        <v>16812</v>
      </c>
      <c r="F44" s="56">
        <v>25942</v>
      </c>
      <c r="G44" s="56">
        <v>2537</v>
      </c>
      <c r="H44" s="56">
        <f t="shared" si="19"/>
        <v>87806</v>
      </c>
      <c r="I44" s="56"/>
      <c r="J44" s="56">
        <f t="shared" si="22"/>
        <v>87806</v>
      </c>
      <c r="L44" s="213" t="s">
        <v>5</v>
      </c>
      <c r="M44" s="214"/>
      <c r="N44" s="56">
        <f t="shared" si="24"/>
        <v>13302</v>
      </c>
      <c r="O44" s="56">
        <f t="shared" si="24"/>
        <v>5418</v>
      </c>
      <c r="P44" s="56">
        <f t="shared" si="24"/>
        <v>8997</v>
      </c>
      <c r="Q44" s="56">
        <f t="shared" si="24"/>
        <v>1188.56</v>
      </c>
      <c r="R44" s="56">
        <f t="shared" si="23"/>
        <v>28905.56</v>
      </c>
      <c r="S44" s="56">
        <f>I44-I27</f>
        <v>-210</v>
      </c>
      <c r="T44" s="56">
        <f t="shared" si="21"/>
        <v>28695.56</v>
      </c>
    </row>
    <row r="45" spans="2:20" ht="11.1" customHeight="1" x14ac:dyDescent="0.2">
      <c r="B45" s="210" t="s">
        <v>206</v>
      </c>
      <c r="C45" s="210"/>
      <c r="D45" s="53">
        <f>D42-D43-D44</f>
        <v>25980</v>
      </c>
      <c r="E45" s="53">
        <f>E42-E43-E44</f>
        <v>10851</v>
      </c>
      <c r="F45" s="53">
        <f>F42-F43-F44</f>
        <v>35637</v>
      </c>
      <c r="G45" s="53">
        <f>G42-G43-G44</f>
        <v>-2717</v>
      </c>
      <c r="H45" s="53">
        <f t="shared" si="19"/>
        <v>69751</v>
      </c>
      <c r="I45" s="53">
        <f>I42-I43-I44</f>
        <v>1274</v>
      </c>
      <c r="J45" s="53">
        <f t="shared" si="22"/>
        <v>71025</v>
      </c>
      <c r="L45" s="210" t="s">
        <v>206</v>
      </c>
      <c r="M45" s="210"/>
      <c r="N45" s="53">
        <f>N42-N43-N44</f>
        <v>10374</v>
      </c>
      <c r="O45" s="53">
        <f>O42-O43-O44</f>
        <v>861</v>
      </c>
      <c r="P45" s="53">
        <f>P42-P43-P44</f>
        <v>13964</v>
      </c>
      <c r="Q45" s="53">
        <f>Q42-Q43-Q44</f>
        <v>-1248.56</v>
      </c>
      <c r="R45" s="53">
        <f t="shared" si="23"/>
        <v>23950.44</v>
      </c>
      <c r="S45" s="53">
        <f>S42-S43-S44</f>
        <v>436</v>
      </c>
      <c r="T45" s="53">
        <f t="shared" si="21"/>
        <v>24386.44</v>
      </c>
    </row>
    <row r="46" spans="2:20" ht="11.1" customHeight="1" x14ac:dyDescent="0.2">
      <c r="B46" s="213" t="s">
        <v>207</v>
      </c>
      <c r="C46" s="214"/>
      <c r="D46" s="56">
        <v>-2804</v>
      </c>
      <c r="E46" s="56">
        <v>151</v>
      </c>
      <c r="F46" s="56">
        <v>-558</v>
      </c>
      <c r="G46" s="56">
        <v>846</v>
      </c>
      <c r="H46" s="56">
        <f t="shared" si="19"/>
        <v>-2365</v>
      </c>
      <c r="I46" s="56">
        <v>0</v>
      </c>
      <c r="J46" s="56">
        <f t="shared" si="22"/>
        <v>-2365</v>
      </c>
      <c r="L46" s="213" t="s">
        <v>207</v>
      </c>
      <c r="M46" s="214"/>
      <c r="N46" s="56">
        <f t="shared" ref="N46:Q48" si="25">D46-D29</f>
        <v>-2042</v>
      </c>
      <c r="O46" s="56">
        <f t="shared" si="25"/>
        <v>130</v>
      </c>
      <c r="P46" s="56">
        <f t="shared" si="25"/>
        <v>277</v>
      </c>
      <c r="Q46" s="56">
        <f t="shared" si="25"/>
        <v>846</v>
      </c>
      <c r="R46" s="56">
        <f t="shared" si="23"/>
        <v>-789</v>
      </c>
      <c r="S46" s="56">
        <f>I46-I29</f>
        <v>0</v>
      </c>
      <c r="T46" s="56">
        <f t="shared" si="21"/>
        <v>-789</v>
      </c>
    </row>
    <row r="47" spans="2:20" ht="11.1" customHeight="1" x14ac:dyDescent="0.2">
      <c r="B47" s="215" t="s">
        <v>208</v>
      </c>
      <c r="C47" s="214"/>
      <c r="D47" s="56">
        <v>0</v>
      </c>
      <c r="E47" s="56">
        <v>13</v>
      </c>
      <c r="F47" s="56">
        <v>921</v>
      </c>
      <c r="G47" s="56">
        <v>-1</v>
      </c>
      <c r="H47" s="56">
        <f t="shared" si="19"/>
        <v>933</v>
      </c>
      <c r="I47" s="56"/>
      <c r="J47" s="56">
        <f t="shared" si="22"/>
        <v>933</v>
      </c>
      <c r="L47" s="215" t="s">
        <v>208</v>
      </c>
      <c r="M47" s="214"/>
      <c r="N47" s="56">
        <f t="shared" si="25"/>
        <v>0</v>
      </c>
      <c r="O47" s="56">
        <f t="shared" si="25"/>
        <v>0</v>
      </c>
      <c r="P47" s="56">
        <f t="shared" si="25"/>
        <v>481</v>
      </c>
      <c r="Q47" s="56">
        <f t="shared" si="25"/>
        <v>-1</v>
      </c>
      <c r="R47" s="56">
        <f t="shared" si="23"/>
        <v>480</v>
      </c>
      <c r="S47" s="56">
        <f>I47-I30</f>
        <v>0</v>
      </c>
      <c r="T47" s="56">
        <f t="shared" si="21"/>
        <v>480</v>
      </c>
    </row>
    <row r="48" spans="2:20" ht="11.1" customHeight="1" x14ac:dyDescent="0.2">
      <c r="B48" s="215" t="s">
        <v>27</v>
      </c>
      <c r="C48" s="214"/>
      <c r="D48" s="56"/>
      <c r="E48" s="56"/>
      <c r="F48" s="56"/>
      <c r="G48" s="56"/>
      <c r="H48" s="56">
        <f t="shared" si="19"/>
        <v>0</v>
      </c>
      <c r="I48" s="56">
        <v>0</v>
      </c>
      <c r="J48" s="56">
        <f t="shared" si="22"/>
        <v>0</v>
      </c>
      <c r="L48" s="215" t="s">
        <v>27</v>
      </c>
      <c r="M48" s="214"/>
      <c r="N48" s="56">
        <f t="shared" si="25"/>
        <v>0</v>
      </c>
      <c r="O48" s="56">
        <f t="shared" si="25"/>
        <v>0</v>
      </c>
      <c r="P48" s="56">
        <f t="shared" si="25"/>
        <v>0</v>
      </c>
      <c r="Q48" s="56">
        <f t="shared" si="25"/>
        <v>0</v>
      </c>
      <c r="R48" s="56">
        <f t="shared" si="23"/>
        <v>0</v>
      </c>
      <c r="S48" s="56">
        <f>I48-I31</f>
        <v>0</v>
      </c>
      <c r="T48" s="56">
        <f t="shared" si="21"/>
        <v>0</v>
      </c>
    </row>
    <row r="49" spans="2:20" ht="11.1" customHeight="1" x14ac:dyDescent="0.2">
      <c r="B49" s="210" t="s">
        <v>209</v>
      </c>
      <c r="C49" s="210"/>
      <c r="D49" s="53">
        <f>D45+D46+D47+D48</f>
        <v>23176</v>
      </c>
      <c r="E49" s="53">
        <f>E45+E46+E47+E48</f>
        <v>11015</v>
      </c>
      <c r="F49" s="53">
        <f>F45+F46+F47+F48</f>
        <v>36000</v>
      </c>
      <c r="G49" s="53">
        <f>G45+G46+G47+G48</f>
        <v>-1872</v>
      </c>
      <c r="H49" s="53">
        <f t="shared" si="19"/>
        <v>68319</v>
      </c>
      <c r="I49" s="53">
        <f>I45+I46+I48</f>
        <v>1274</v>
      </c>
      <c r="J49" s="53">
        <f t="shared" si="22"/>
        <v>69593</v>
      </c>
      <c r="L49" s="210" t="s">
        <v>209</v>
      </c>
      <c r="M49" s="210"/>
      <c r="N49" s="53">
        <f t="shared" ref="N49:Q49" si="26">N45+N46+N47+N48</f>
        <v>8332</v>
      </c>
      <c r="O49" s="53">
        <f t="shared" si="26"/>
        <v>991</v>
      </c>
      <c r="P49" s="53">
        <f t="shared" si="26"/>
        <v>14722</v>
      </c>
      <c r="Q49" s="53">
        <f t="shared" si="26"/>
        <v>-403.55999999999995</v>
      </c>
      <c r="R49" s="53">
        <f t="shared" si="23"/>
        <v>23641.439999999999</v>
      </c>
      <c r="S49" s="53">
        <f>S45+S46+S48</f>
        <v>436</v>
      </c>
      <c r="T49" s="53">
        <f t="shared" si="21"/>
        <v>24077.439999999999</v>
      </c>
    </row>
    <row r="50" spans="2:20" ht="11.1" customHeight="1" x14ac:dyDescent="0.2">
      <c r="B50" s="82" t="s">
        <v>22</v>
      </c>
      <c r="C50" s="83"/>
      <c r="D50" s="53">
        <v>15741</v>
      </c>
      <c r="E50" s="53">
        <v>9189</v>
      </c>
      <c r="F50" s="53">
        <v>5805</v>
      </c>
      <c r="G50" s="53">
        <v>201</v>
      </c>
      <c r="H50" s="53">
        <f t="shared" si="19"/>
        <v>30936</v>
      </c>
      <c r="I50" s="53">
        <v>0</v>
      </c>
      <c r="J50" s="53">
        <f t="shared" si="22"/>
        <v>30936</v>
      </c>
      <c r="L50" s="82" t="s">
        <v>22</v>
      </c>
      <c r="M50" s="83"/>
      <c r="N50" s="53">
        <f>D50-D33</f>
        <v>5307</v>
      </c>
      <c r="O50" s="53">
        <f>E50-E33</f>
        <v>3126</v>
      </c>
      <c r="P50" s="53">
        <f>F50-F33</f>
        <v>1926</v>
      </c>
      <c r="Q50" s="53">
        <f>G50-G33</f>
        <v>201</v>
      </c>
      <c r="R50" s="53">
        <f t="shared" si="23"/>
        <v>10560</v>
      </c>
      <c r="S50" s="53">
        <f>I50-I33</f>
        <v>0</v>
      </c>
      <c r="T50" s="53">
        <f t="shared" si="21"/>
        <v>10560</v>
      </c>
    </row>
    <row r="51" spans="2:20" ht="11.1" customHeight="1" x14ac:dyDescent="0.2">
      <c r="B51" s="211" t="s">
        <v>23</v>
      </c>
      <c r="C51" s="212"/>
      <c r="D51" s="53">
        <f>D49+D50</f>
        <v>38917</v>
      </c>
      <c r="E51" s="53">
        <f t="shared" ref="E51:G51" si="27">E49+E50</f>
        <v>20204</v>
      </c>
      <c r="F51" s="53">
        <f t="shared" si="27"/>
        <v>41805</v>
      </c>
      <c r="G51" s="53">
        <f t="shared" si="27"/>
        <v>-1671</v>
      </c>
      <c r="H51" s="53">
        <f t="shared" si="19"/>
        <v>99255</v>
      </c>
      <c r="I51" s="53">
        <f t="shared" ref="I51" si="28">I49+I50</f>
        <v>1274</v>
      </c>
      <c r="J51" s="53">
        <f t="shared" si="22"/>
        <v>100529</v>
      </c>
      <c r="L51" s="211" t="s">
        <v>23</v>
      </c>
      <c r="M51" s="212"/>
      <c r="N51" s="53">
        <f>N49+N50</f>
        <v>13639</v>
      </c>
      <c r="O51" s="53">
        <f t="shared" ref="O51:Q51" si="29">O49+O50</f>
        <v>4117</v>
      </c>
      <c r="P51" s="53">
        <f t="shared" si="29"/>
        <v>16648</v>
      </c>
      <c r="Q51" s="53">
        <f t="shared" si="29"/>
        <v>-202.55999999999995</v>
      </c>
      <c r="R51" s="53">
        <f t="shared" si="23"/>
        <v>34201.440000000002</v>
      </c>
      <c r="S51" s="53">
        <f>S49+S50</f>
        <v>436</v>
      </c>
      <c r="T51" s="53">
        <f t="shared" si="21"/>
        <v>34637.440000000002</v>
      </c>
    </row>
    <row r="52" spans="2:20" ht="11.1" customHeight="1" x14ac:dyDescent="0.2">
      <c r="B52" s="52" t="s">
        <v>195</v>
      </c>
      <c r="C52" s="77"/>
      <c r="D52" s="52"/>
      <c r="E52" s="52"/>
      <c r="F52" s="52"/>
      <c r="G52" s="52"/>
      <c r="H52" s="52"/>
      <c r="I52" s="52"/>
      <c r="J52" s="86"/>
      <c r="L52" s="52" t="s">
        <v>195</v>
      </c>
      <c r="M52" s="77"/>
      <c r="N52" s="52"/>
      <c r="O52" s="52"/>
      <c r="P52" s="52"/>
      <c r="Q52" s="52"/>
      <c r="R52" s="52"/>
      <c r="S52" s="52"/>
      <c r="T52" s="86"/>
    </row>
    <row r="53" spans="2:20" ht="11.1" customHeight="1" x14ac:dyDescent="0.2">
      <c r="B53" s="52"/>
      <c r="C53" s="77"/>
      <c r="D53" s="52"/>
      <c r="E53" s="52"/>
      <c r="F53" s="52"/>
      <c r="G53" s="52"/>
      <c r="H53" s="52"/>
      <c r="I53" s="52"/>
      <c r="J53" s="86"/>
      <c r="L53" s="52"/>
      <c r="M53" s="77"/>
      <c r="N53" s="52"/>
      <c r="O53" s="52"/>
      <c r="P53" s="52"/>
      <c r="Q53" s="52"/>
      <c r="R53" s="52"/>
      <c r="S53" s="52"/>
      <c r="T53" s="86"/>
    </row>
    <row r="54" spans="2:20" ht="11.1" customHeight="1" x14ac:dyDescent="0.2">
      <c r="B54" s="222" t="s">
        <v>59</v>
      </c>
      <c r="C54" s="223"/>
      <c r="D54" s="219" t="s">
        <v>196</v>
      </c>
      <c r="E54" s="219" t="s">
        <v>197</v>
      </c>
      <c r="F54" s="219" t="s">
        <v>198</v>
      </c>
      <c r="G54" s="219" t="s">
        <v>199</v>
      </c>
      <c r="H54" s="219" t="s">
        <v>200</v>
      </c>
      <c r="I54" s="219" t="s">
        <v>201</v>
      </c>
      <c r="J54" s="219" t="s">
        <v>202</v>
      </c>
      <c r="L54" s="222" t="s">
        <v>59</v>
      </c>
      <c r="M54" s="223"/>
      <c r="N54" s="219" t="s">
        <v>196</v>
      </c>
      <c r="O54" s="219" t="s">
        <v>197</v>
      </c>
      <c r="P54" s="219" t="s">
        <v>198</v>
      </c>
      <c r="Q54" s="219" t="s">
        <v>199</v>
      </c>
      <c r="R54" s="219" t="s">
        <v>200</v>
      </c>
      <c r="S54" s="219" t="s">
        <v>201</v>
      </c>
      <c r="T54" s="219" t="s">
        <v>202</v>
      </c>
    </row>
    <row r="55" spans="2:20" ht="11.1" customHeight="1" x14ac:dyDescent="0.2">
      <c r="B55" s="224"/>
      <c r="C55" s="225"/>
      <c r="D55" s="220"/>
      <c r="E55" s="220"/>
      <c r="F55" s="220"/>
      <c r="G55" s="220"/>
      <c r="H55" s="220"/>
      <c r="I55" s="220"/>
      <c r="J55" s="221"/>
      <c r="L55" s="224"/>
      <c r="M55" s="225"/>
      <c r="N55" s="220"/>
      <c r="O55" s="220"/>
      <c r="P55" s="220"/>
      <c r="Q55" s="220"/>
      <c r="R55" s="220"/>
      <c r="S55" s="220"/>
      <c r="T55" s="221"/>
    </row>
    <row r="56" spans="2:20" ht="11.1" customHeight="1" x14ac:dyDescent="0.2">
      <c r="B56" s="217" t="s">
        <v>221</v>
      </c>
      <c r="C56" s="218"/>
      <c r="D56" s="218"/>
      <c r="E56" s="218"/>
      <c r="F56" s="218"/>
      <c r="G56" s="218"/>
      <c r="H56" s="78"/>
      <c r="I56" s="78"/>
      <c r="J56" s="87"/>
      <c r="L56" s="217" t="s">
        <v>222</v>
      </c>
      <c r="M56" s="218"/>
      <c r="N56" s="218"/>
      <c r="O56" s="218"/>
      <c r="P56" s="218"/>
      <c r="Q56" s="218"/>
      <c r="R56" s="78"/>
      <c r="S56" s="78"/>
      <c r="T56" s="87"/>
    </row>
    <row r="57" spans="2:20" ht="11.1" customHeight="1" x14ac:dyDescent="0.2">
      <c r="B57" s="216" t="s">
        <v>204</v>
      </c>
      <c r="C57" s="216"/>
      <c r="D57" s="56">
        <v>385922</v>
      </c>
      <c r="E57" s="56">
        <v>183536</v>
      </c>
      <c r="F57" s="56">
        <v>258344</v>
      </c>
      <c r="G57" s="56"/>
      <c r="H57" s="56">
        <f t="shared" ref="H57:H68" si="30">SUM(D57:G57)</f>
        <v>827802</v>
      </c>
      <c r="I57" s="56">
        <v>16241</v>
      </c>
      <c r="J57" s="56">
        <f>H57+I57</f>
        <v>844043</v>
      </c>
      <c r="L57" s="216" t="s">
        <v>204</v>
      </c>
      <c r="M57" s="216"/>
      <c r="N57" s="56">
        <f t="shared" ref="N57:Q58" si="31">D57-D40</f>
        <v>115307</v>
      </c>
      <c r="O57" s="56">
        <f t="shared" si="31"/>
        <v>48609</v>
      </c>
      <c r="P57" s="56">
        <f t="shared" si="31"/>
        <v>77173</v>
      </c>
      <c r="Q57" s="56">
        <f t="shared" si="31"/>
        <v>0</v>
      </c>
      <c r="R57" s="56">
        <f>SUM(N57:Q57)</f>
        <v>241089</v>
      </c>
      <c r="S57" s="56">
        <f>I57-I40</f>
        <v>2274</v>
      </c>
      <c r="T57" s="56">
        <f t="shared" ref="T57:T68" si="32">R57+S57</f>
        <v>243363</v>
      </c>
    </row>
    <row r="58" spans="2:20" ht="11.1" customHeight="1" x14ac:dyDescent="0.2">
      <c r="B58" s="216" t="s">
        <v>33</v>
      </c>
      <c r="C58" s="216"/>
      <c r="D58" s="56">
        <v>266876</v>
      </c>
      <c r="E58" s="56">
        <v>142552</v>
      </c>
      <c r="F58" s="56">
        <v>159469</v>
      </c>
      <c r="G58" s="56"/>
      <c r="H58" s="56">
        <f t="shared" si="30"/>
        <v>568897</v>
      </c>
      <c r="I58" s="56">
        <v>14619</v>
      </c>
      <c r="J58" s="56">
        <f t="shared" ref="J58:J68" si="33">H58+I58</f>
        <v>583516</v>
      </c>
      <c r="L58" s="216" t="s">
        <v>33</v>
      </c>
      <c r="M58" s="216"/>
      <c r="N58" s="56">
        <f t="shared" si="31"/>
        <v>77089</v>
      </c>
      <c r="O58" s="56">
        <f t="shared" si="31"/>
        <v>39627</v>
      </c>
      <c r="P58" s="56">
        <f t="shared" si="31"/>
        <v>51822</v>
      </c>
      <c r="Q58" s="56">
        <f t="shared" si="31"/>
        <v>0</v>
      </c>
      <c r="R58" s="56">
        <f t="shared" ref="R58:R68" si="34">SUM(N58:Q58)</f>
        <v>168538</v>
      </c>
      <c r="S58" s="56">
        <f>I58-I41</f>
        <v>2094</v>
      </c>
      <c r="T58" s="56">
        <f t="shared" si="32"/>
        <v>170632</v>
      </c>
    </row>
    <row r="59" spans="2:20" ht="11.1" customHeight="1" x14ac:dyDescent="0.2">
      <c r="B59" s="210" t="s">
        <v>205</v>
      </c>
      <c r="C59" s="210"/>
      <c r="D59" s="53">
        <f>D57-D58</f>
        <v>119046</v>
      </c>
      <c r="E59" s="53">
        <f>E57-E58</f>
        <v>40984</v>
      </c>
      <c r="F59" s="53">
        <f>F57-F58</f>
        <v>98875</v>
      </c>
      <c r="G59" s="53">
        <f>G57-G58</f>
        <v>0</v>
      </c>
      <c r="H59" s="53">
        <f t="shared" si="30"/>
        <v>258905</v>
      </c>
      <c r="I59" s="53">
        <f>I57-I58</f>
        <v>1622</v>
      </c>
      <c r="J59" s="53">
        <f t="shared" si="33"/>
        <v>260527</v>
      </c>
      <c r="L59" s="210" t="s">
        <v>205</v>
      </c>
      <c r="M59" s="210"/>
      <c r="N59" s="53">
        <f>N57-N58</f>
        <v>38218</v>
      </c>
      <c r="O59" s="53">
        <f>O57-O58</f>
        <v>8982</v>
      </c>
      <c r="P59" s="53">
        <f>P57-P58</f>
        <v>25351</v>
      </c>
      <c r="Q59" s="53">
        <f>Q57-Q58</f>
        <v>0</v>
      </c>
      <c r="R59" s="53">
        <f t="shared" si="34"/>
        <v>72551</v>
      </c>
      <c r="S59" s="53">
        <f>S57-S58</f>
        <v>180</v>
      </c>
      <c r="T59" s="53">
        <f t="shared" si="32"/>
        <v>72731</v>
      </c>
    </row>
    <row r="60" spans="2:20" ht="11.1" customHeight="1" x14ac:dyDescent="0.2">
      <c r="B60" s="213" t="s">
        <v>4</v>
      </c>
      <c r="C60" s="214"/>
      <c r="D60" s="56">
        <v>17308</v>
      </c>
      <c r="E60" s="56">
        <v>5903</v>
      </c>
      <c r="F60" s="56">
        <v>18572</v>
      </c>
      <c r="G60" s="56">
        <v>240</v>
      </c>
      <c r="H60" s="56">
        <f t="shared" si="30"/>
        <v>42023</v>
      </c>
      <c r="I60" s="56">
        <v>218</v>
      </c>
      <c r="J60" s="56">
        <f t="shared" si="33"/>
        <v>42241</v>
      </c>
      <c r="L60" s="213" t="s">
        <v>4</v>
      </c>
      <c r="M60" s="214"/>
      <c r="N60" s="56">
        <f t="shared" ref="N60:Q61" si="35">D60-D43</f>
        <v>4975</v>
      </c>
      <c r="O60" s="56">
        <f t="shared" si="35"/>
        <v>1564</v>
      </c>
      <c r="P60" s="56">
        <f t="shared" si="35"/>
        <v>6627</v>
      </c>
      <c r="Q60" s="56">
        <f t="shared" si="35"/>
        <v>60</v>
      </c>
      <c r="R60" s="56">
        <f t="shared" si="34"/>
        <v>13226</v>
      </c>
      <c r="S60" s="56">
        <f>I60-I43</f>
        <v>50</v>
      </c>
      <c r="T60" s="56">
        <f t="shared" si="32"/>
        <v>13276</v>
      </c>
    </row>
    <row r="61" spans="2:20" ht="11.1" customHeight="1" x14ac:dyDescent="0.2">
      <c r="B61" s="213" t="s">
        <v>5</v>
      </c>
      <c r="C61" s="214"/>
      <c r="D61" s="56">
        <v>57631</v>
      </c>
      <c r="E61" s="56">
        <v>22123</v>
      </c>
      <c r="F61" s="56">
        <v>36779</v>
      </c>
      <c r="G61" s="56">
        <f>2580+899</f>
        <v>3479</v>
      </c>
      <c r="H61" s="56">
        <f t="shared" si="30"/>
        <v>120012</v>
      </c>
      <c r="I61" s="56">
        <v>0</v>
      </c>
      <c r="J61" s="56">
        <f t="shared" si="33"/>
        <v>120012</v>
      </c>
      <c r="L61" s="213" t="s">
        <v>5</v>
      </c>
      <c r="M61" s="214"/>
      <c r="N61" s="56">
        <f t="shared" si="35"/>
        <v>15116</v>
      </c>
      <c r="O61" s="56">
        <f t="shared" si="35"/>
        <v>5311</v>
      </c>
      <c r="P61" s="56">
        <f t="shared" si="35"/>
        <v>10837</v>
      </c>
      <c r="Q61" s="56">
        <f t="shared" si="35"/>
        <v>942</v>
      </c>
      <c r="R61" s="56">
        <f t="shared" si="34"/>
        <v>32206</v>
      </c>
      <c r="S61" s="56">
        <f>I61-I44</f>
        <v>0</v>
      </c>
      <c r="T61" s="56">
        <f t="shared" si="32"/>
        <v>32206</v>
      </c>
    </row>
    <row r="62" spans="2:20" ht="11.1" customHeight="1" x14ac:dyDescent="0.2">
      <c r="B62" s="210" t="s">
        <v>206</v>
      </c>
      <c r="C62" s="210"/>
      <c r="D62" s="53">
        <f>D59-D60-D61</f>
        <v>44107</v>
      </c>
      <c r="E62" s="53">
        <f>E59-E60-E61</f>
        <v>12958</v>
      </c>
      <c r="F62" s="53">
        <f>F59-F60-F61</f>
        <v>43524</v>
      </c>
      <c r="G62" s="53">
        <f>G59-G60-G61</f>
        <v>-3719</v>
      </c>
      <c r="H62" s="53">
        <f t="shared" si="30"/>
        <v>96870</v>
      </c>
      <c r="I62" s="53">
        <f>I59-I60-I61</f>
        <v>1404</v>
      </c>
      <c r="J62" s="53">
        <f t="shared" si="33"/>
        <v>98274</v>
      </c>
      <c r="L62" s="210" t="s">
        <v>206</v>
      </c>
      <c r="M62" s="210"/>
      <c r="N62" s="53">
        <f>N59-N60-N61</f>
        <v>18127</v>
      </c>
      <c r="O62" s="53">
        <f>O59-O60-O61</f>
        <v>2107</v>
      </c>
      <c r="P62" s="53">
        <f>P59-P60-P61</f>
        <v>7887</v>
      </c>
      <c r="Q62" s="53">
        <f>Q59-Q60-Q61</f>
        <v>-1002</v>
      </c>
      <c r="R62" s="53">
        <f t="shared" si="34"/>
        <v>27119</v>
      </c>
      <c r="S62" s="53">
        <f>S59-S60-S61</f>
        <v>130</v>
      </c>
      <c r="T62" s="53">
        <f t="shared" si="32"/>
        <v>27249</v>
      </c>
    </row>
    <row r="63" spans="2:20" ht="11.1" customHeight="1" x14ac:dyDescent="0.2">
      <c r="B63" s="213" t="s">
        <v>207</v>
      </c>
      <c r="C63" s="214"/>
      <c r="D63" s="56">
        <v>-6162</v>
      </c>
      <c r="E63" s="56">
        <v>589</v>
      </c>
      <c r="F63" s="56">
        <v>-2485</v>
      </c>
      <c r="G63" s="56">
        <v>971</v>
      </c>
      <c r="H63" s="56">
        <f t="shared" si="30"/>
        <v>-7087</v>
      </c>
      <c r="I63" s="56"/>
      <c r="J63" s="56">
        <f t="shared" si="33"/>
        <v>-7087</v>
      </c>
      <c r="L63" s="213" t="s">
        <v>207</v>
      </c>
      <c r="M63" s="214"/>
      <c r="N63" s="56">
        <f t="shared" ref="N63:Q65" si="36">D63-D46</f>
        <v>-3358</v>
      </c>
      <c r="O63" s="56">
        <f t="shared" si="36"/>
        <v>438</v>
      </c>
      <c r="P63" s="56">
        <f t="shared" si="36"/>
        <v>-1927</v>
      </c>
      <c r="Q63" s="56">
        <f t="shared" si="36"/>
        <v>125</v>
      </c>
      <c r="R63" s="56">
        <f t="shared" si="34"/>
        <v>-4722</v>
      </c>
      <c r="S63" s="56">
        <f>I63-I46</f>
        <v>0</v>
      </c>
      <c r="T63" s="56">
        <f t="shared" si="32"/>
        <v>-4722</v>
      </c>
    </row>
    <row r="64" spans="2:20" ht="11.1" customHeight="1" x14ac:dyDescent="0.2">
      <c r="B64" s="215" t="s">
        <v>208</v>
      </c>
      <c r="C64" s="214"/>
      <c r="D64" s="56"/>
      <c r="E64" s="56">
        <v>22</v>
      </c>
      <c r="F64" s="56">
        <v>1320</v>
      </c>
      <c r="G64" s="56"/>
      <c r="H64" s="56">
        <f t="shared" si="30"/>
        <v>1342</v>
      </c>
      <c r="I64" s="56"/>
      <c r="J64" s="56">
        <f t="shared" si="33"/>
        <v>1342</v>
      </c>
      <c r="L64" s="215" t="s">
        <v>208</v>
      </c>
      <c r="M64" s="214"/>
      <c r="N64" s="56">
        <f t="shared" si="36"/>
        <v>0</v>
      </c>
      <c r="O64" s="56">
        <f t="shared" si="36"/>
        <v>9</v>
      </c>
      <c r="P64" s="56">
        <f t="shared" si="36"/>
        <v>399</v>
      </c>
      <c r="Q64" s="56">
        <f t="shared" si="36"/>
        <v>1</v>
      </c>
      <c r="R64" s="56">
        <f t="shared" si="34"/>
        <v>409</v>
      </c>
      <c r="S64" s="56">
        <f>I64-I47</f>
        <v>0</v>
      </c>
      <c r="T64" s="56">
        <f t="shared" si="32"/>
        <v>409</v>
      </c>
    </row>
    <row r="65" spans="2:20" ht="11.1" customHeight="1" x14ac:dyDescent="0.2">
      <c r="B65" s="215" t="s">
        <v>27</v>
      </c>
      <c r="C65" s="214"/>
      <c r="D65" s="56">
        <v>0</v>
      </c>
      <c r="E65" s="56"/>
      <c r="F65" s="56"/>
      <c r="G65" s="56">
        <v>0</v>
      </c>
      <c r="H65" s="56">
        <f t="shared" si="30"/>
        <v>0</v>
      </c>
      <c r="I65" s="56">
        <v>0</v>
      </c>
      <c r="J65" s="56">
        <f t="shared" si="33"/>
        <v>0</v>
      </c>
      <c r="L65" s="215" t="s">
        <v>27</v>
      </c>
      <c r="M65" s="214"/>
      <c r="N65" s="56">
        <f t="shared" si="36"/>
        <v>0</v>
      </c>
      <c r="O65" s="56">
        <f t="shared" si="36"/>
        <v>0</v>
      </c>
      <c r="P65" s="56">
        <f t="shared" si="36"/>
        <v>0</v>
      </c>
      <c r="Q65" s="56">
        <f t="shared" si="36"/>
        <v>0</v>
      </c>
      <c r="R65" s="56">
        <f t="shared" si="34"/>
        <v>0</v>
      </c>
      <c r="S65" s="56">
        <f>I65-I48</f>
        <v>0</v>
      </c>
      <c r="T65" s="56">
        <f t="shared" si="32"/>
        <v>0</v>
      </c>
    </row>
    <row r="66" spans="2:20" ht="11.1" customHeight="1" x14ac:dyDescent="0.2">
      <c r="B66" s="210" t="s">
        <v>209</v>
      </c>
      <c r="C66" s="210"/>
      <c r="D66" s="53">
        <f>D62+D63+D64+D65</f>
        <v>37945</v>
      </c>
      <c r="E66" s="53">
        <f>E62+E63+E64+E65</f>
        <v>13569</v>
      </c>
      <c r="F66" s="53">
        <f>F62+F63+F64+F65</f>
        <v>42359</v>
      </c>
      <c r="G66" s="53">
        <f>G62+G63+G64+G65</f>
        <v>-2748</v>
      </c>
      <c r="H66" s="53">
        <f t="shared" si="30"/>
        <v>91125</v>
      </c>
      <c r="I66" s="53">
        <f>I62+I63+I65</f>
        <v>1404</v>
      </c>
      <c r="J66" s="53">
        <f t="shared" si="33"/>
        <v>92529</v>
      </c>
      <c r="L66" s="210" t="s">
        <v>209</v>
      </c>
      <c r="M66" s="210"/>
      <c r="N66" s="53">
        <f t="shared" ref="N66:Q66" si="37">N62+N63+N64+N65</f>
        <v>14769</v>
      </c>
      <c r="O66" s="53">
        <f t="shared" si="37"/>
        <v>2554</v>
      </c>
      <c r="P66" s="53">
        <f t="shared" si="37"/>
        <v>6359</v>
      </c>
      <c r="Q66" s="53">
        <f t="shared" si="37"/>
        <v>-876</v>
      </c>
      <c r="R66" s="53">
        <f t="shared" si="34"/>
        <v>22806</v>
      </c>
      <c r="S66" s="53">
        <f>S62+S63+S65</f>
        <v>130</v>
      </c>
      <c r="T66" s="53">
        <f t="shared" si="32"/>
        <v>22936</v>
      </c>
    </row>
    <row r="67" spans="2:20" ht="11.1" customHeight="1" x14ac:dyDescent="0.2">
      <c r="B67" s="82" t="s">
        <v>22</v>
      </c>
      <c r="C67" s="83"/>
      <c r="D67" s="53">
        <v>21390</v>
      </c>
      <c r="E67" s="53">
        <v>12360</v>
      </c>
      <c r="F67" s="53">
        <v>7777</v>
      </c>
      <c r="G67" s="53">
        <v>255</v>
      </c>
      <c r="H67" s="53">
        <f t="shared" si="30"/>
        <v>41782</v>
      </c>
      <c r="I67" s="53"/>
      <c r="J67" s="53">
        <f t="shared" si="33"/>
        <v>41782</v>
      </c>
      <c r="L67" s="82" t="s">
        <v>22</v>
      </c>
      <c r="M67" s="83"/>
      <c r="N67" s="53">
        <f>D67-D50</f>
        <v>5649</v>
      </c>
      <c r="O67" s="53">
        <f>E67-E50</f>
        <v>3171</v>
      </c>
      <c r="P67" s="53">
        <f>F67-F50</f>
        <v>1972</v>
      </c>
      <c r="Q67" s="53">
        <f>G67-G50</f>
        <v>54</v>
      </c>
      <c r="R67" s="53">
        <f t="shared" si="34"/>
        <v>10846</v>
      </c>
      <c r="S67" s="53">
        <f>I67-I50</f>
        <v>0</v>
      </c>
      <c r="T67" s="53">
        <f t="shared" si="32"/>
        <v>10846</v>
      </c>
    </row>
    <row r="68" spans="2:20" ht="11.1" customHeight="1" x14ac:dyDescent="0.2">
      <c r="B68" s="211" t="s">
        <v>23</v>
      </c>
      <c r="C68" s="212"/>
      <c r="D68" s="53">
        <f>D66+D67</f>
        <v>59335</v>
      </c>
      <c r="E68" s="53">
        <f>E66+E67</f>
        <v>25929</v>
      </c>
      <c r="F68" s="53">
        <f>F66+F67</f>
        <v>50136</v>
      </c>
      <c r="G68" s="53">
        <f>G66+G67</f>
        <v>-2493</v>
      </c>
      <c r="H68" s="53">
        <f t="shared" si="30"/>
        <v>132907</v>
      </c>
      <c r="I68" s="53">
        <f>I66+I67</f>
        <v>1404</v>
      </c>
      <c r="J68" s="53">
        <f t="shared" si="33"/>
        <v>134311</v>
      </c>
      <c r="L68" s="211" t="s">
        <v>23</v>
      </c>
      <c r="M68" s="212"/>
      <c r="N68" s="53">
        <f>N66+N67</f>
        <v>20418</v>
      </c>
      <c r="O68" s="53">
        <f t="shared" ref="O68:Q68" si="38">O66+O67</f>
        <v>5725</v>
      </c>
      <c r="P68" s="53">
        <f t="shared" si="38"/>
        <v>8331</v>
      </c>
      <c r="Q68" s="53">
        <f t="shared" si="38"/>
        <v>-822</v>
      </c>
      <c r="R68" s="53">
        <f t="shared" si="34"/>
        <v>33652</v>
      </c>
      <c r="S68" s="53">
        <f>S66+S67</f>
        <v>130</v>
      </c>
      <c r="T68" s="53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50" customWidth="1"/>
    <col min="2" max="2" width="2.5703125" style="51" customWidth="1"/>
    <col min="3" max="3" width="54.85546875" style="58" customWidth="1"/>
    <col min="4" max="6" width="10.7109375" style="50" customWidth="1"/>
    <col min="7" max="7" width="16" style="50" customWidth="1"/>
    <col min="8" max="8" width="10" style="50" bestFit="1" customWidth="1"/>
    <col min="9" max="9" width="10.7109375" style="50" customWidth="1"/>
    <col min="10" max="10" width="13" style="50" customWidth="1"/>
    <col min="11" max="11" width="9.140625" style="50"/>
    <col min="12" max="12" width="2.5703125" style="51" customWidth="1"/>
    <col min="13" max="13" width="54.85546875" style="58" customWidth="1"/>
    <col min="14" max="16" width="10.7109375" style="50" customWidth="1"/>
    <col min="17" max="17" width="16" style="50" customWidth="1"/>
    <col min="18" max="18" width="10" style="50" bestFit="1" customWidth="1"/>
    <col min="19" max="19" width="10.7109375" style="50" customWidth="1"/>
    <col min="20" max="20" width="13" style="50" customWidth="1"/>
    <col min="21" max="16384" width="9.140625" style="50"/>
  </cols>
  <sheetData>
    <row r="1" spans="2:20" s="51" customFormat="1" ht="11.1" customHeight="1" x14ac:dyDescent="0.2">
      <c r="B1" s="52" t="s">
        <v>194</v>
      </c>
      <c r="C1" s="77"/>
      <c r="D1" s="52"/>
      <c r="E1" s="52"/>
      <c r="F1" s="52"/>
      <c r="G1" s="52"/>
      <c r="H1" s="52"/>
      <c r="I1" s="52"/>
      <c r="J1" s="52"/>
      <c r="L1" s="52" t="s">
        <v>194</v>
      </c>
      <c r="M1" s="77"/>
      <c r="N1" s="52"/>
      <c r="O1" s="52"/>
      <c r="P1" s="52"/>
      <c r="Q1" s="52"/>
      <c r="R1" s="52"/>
      <c r="S1" s="52"/>
      <c r="T1" s="52"/>
    </row>
    <row r="2" spans="2:20" ht="11.1" customHeight="1" x14ac:dyDescent="0.2">
      <c r="B2" s="222" t="s">
        <v>59</v>
      </c>
      <c r="C2" s="223"/>
      <c r="D2" s="219" t="s">
        <v>196</v>
      </c>
      <c r="E2" s="219" t="s">
        <v>197</v>
      </c>
      <c r="F2" s="219" t="s">
        <v>198</v>
      </c>
      <c r="G2" s="219" t="s">
        <v>199</v>
      </c>
      <c r="H2" s="219" t="s">
        <v>200</v>
      </c>
      <c r="I2" s="219" t="s">
        <v>201</v>
      </c>
      <c r="J2" s="219" t="s">
        <v>202</v>
      </c>
      <c r="K2" s="51"/>
      <c r="L2" s="222" t="s">
        <v>59</v>
      </c>
      <c r="M2" s="223"/>
      <c r="N2" s="219" t="s">
        <v>196</v>
      </c>
      <c r="O2" s="219" t="s">
        <v>197</v>
      </c>
      <c r="P2" s="219" t="s">
        <v>198</v>
      </c>
      <c r="Q2" s="219" t="s">
        <v>199</v>
      </c>
      <c r="R2" s="219" t="s">
        <v>200</v>
      </c>
      <c r="S2" s="219" t="s">
        <v>201</v>
      </c>
      <c r="T2" s="219" t="s">
        <v>202</v>
      </c>
    </row>
    <row r="3" spans="2:20" ht="11.1" customHeight="1" x14ac:dyDescent="0.2">
      <c r="B3" s="224"/>
      <c r="C3" s="225"/>
      <c r="D3" s="220"/>
      <c r="E3" s="220"/>
      <c r="F3" s="220"/>
      <c r="G3" s="220"/>
      <c r="H3" s="220"/>
      <c r="I3" s="220"/>
      <c r="J3" s="221"/>
      <c r="K3" s="51"/>
      <c r="L3" s="224"/>
      <c r="M3" s="225"/>
      <c r="N3" s="220"/>
      <c r="O3" s="220"/>
      <c r="P3" s="220"/>
      <c r="Q3" s="220"/>
      <c r="R3" s="220"/>
      <c r="S3" s="220"/>
      <c r="T3" s="221"/>
    </row>
    <row r="4" spans="2:20" ht="11.1" customHeight="1" x14ac:dyDescent="0.2">
      <c r="B4" s="226" t="s">
        <v>203</v>
      </c>
      <c r="C4" s="227"/>
      <c r="D4" s="227"/>
      <c r="E4" s="227"/>
      <c r="F4" s="227"/>
      <c r="G4" s="227"/>
      <c r="H4" s="78"/>
      <c r="I4" s="78"/>
      <c r="J4" s="79"/>
      <c r="K4" s="51"/>
      <c r="L4" s="226" t="s">
        <v>203</v>
      </c>
      <c r="M4" s="227"/>
      <c r="N4" s="227"/>
      <c r="O4" s="227"/>
      <c r="P4" s="227"/>
      <c r="Q4" s="227"/>
      <c r="R4" s="78"/>
      <c r="S4" s="78"/>
      <c r="T4" s="79"/>
    </row>
    <row r="5" spans="2:20" ht="11.1" customHeight="1" x14ac:dyDescent="0.2">
      <c r="B5" s="216" t="s">
        <v>204</v>
      </c>
      <c r="C5" s="216"/>
      <c r="D5" s="56">
        <v>95083</v>
      </c>
      <c r="E5" s="56">
        <v>56702</v>
      </c>
      <c r="F5" s="56">
        <v>60694</v>
      </c>
      <c r="G5" s="56">
        <v>0</v>
      </c>
      <c r="H5" s="56">
        <f>SUM(D5:G5)</f>
        <v>212479</v>
      </c>
      <c r="I5" s="56"/>
      <c r="J5" s="56">
        <f t="shared" ref="J5:J16" si="0">H5+I5</f>
        <v>212479</v>
      </c>
      <c r="K5" s="51"/>
      <c r="L5" s="216" t="s">
        <v>204</v>
      </c>
      <c r="M5" s="216"/>
      <c r="N5" s="56">
        <v>95083</v>
      </c>
      <c r="O5" s="56">
        <v>56702</v>
      </c>
      <c r="P5" s="56">
        <v>60694</v>
      </c>
      <c r="Q5" s="56">
        <v>0</v>
      </c>
      <c r="R5" s="56">
        <f>SUM(N5:Q5)</f>
        <v>212479</v>
      </c>
      <c r="S5" s="56"/>
      <c r="T5" s="56">
        <f t="shared" ref="T5:T16" si="1">R5+S5</f>
        <v>212479</v>
      </c>
    </row>
    <row r="6" spans="2:20" ht="11.1" customHeight="1" x14ac:dyDescent="0.2">
      <c r="B6" s="216" t="s">
        <v>33</v>
      </c>
      <c r="C6" s="216"/>
      <c r="D6" s="56">
        <v>69117</v>
      </c>
      <c r="E6" s="56">
        <v>42503</v>
      </c>
      <c r="F6" s="56">
        <v>37488</v>
      </c>
      <c r="G6" s="56">
        <v>0</v>
      </c>
      <c r="H6" s="56">
        <f t="shared" ref="H6:H16" si="2">SUM(D6:G6)</f>
        <v>149108</v>
      </c>
      <c r="I6" s="56"/>
      <c r="J6" s="56">
        <f t="shared" si="0"/>
        <v>149108</v>
      </c>
      <c r="K6" s="51"/>
      <c r="L6" s="216" t="s">
        <v>33</v>
      </c>
      <c r="M6" s="216"/>
      <c r="N6" s="56">
        <v>69117</v>
      </c>
      <c r="O6" s="56">
        <v>42503</v>
      </c>
      <c r="P6" s="56">
        <v>37488</v>
      </c>
      <c r="Q6" s="56">
        <v>0</v>
      </c>
      <c r="R6" s="56">
        <f t="shared" ref="R6:R16" si="3">SUM(N6:Q6)</f>
        <v>149108</v>
      </c>
      <c r="S6" s="56"/>
      <c r="T6" s="56">
        <f t="shared" si="1"/>
        <v>149108</v>
      </c>
    </row>
    <row r="7" spans="2:20" ht="11.1" customHeight="1" x14ac:dyDescent="0.2">
      <c r="B7" s="210" t="s">
        <v>205</v>
      </c>
      <c r="C7" s="210"/>
      <c r="D7" s="53">
        <f>D5-D6</f>
        <v>25966</v>
      </c>
      <c r="E7" s="53">
        <f>E5-E6</f>
        <v>14199</v>
      </c>
      <c r="F7" s="53">
        <f>F5-F6</f>
        <v>23206</v>
      </c>
      <c r="G7" s="53">
        <f>G5-G6</f>
        <v>0</v>
      </c>
      <c r="H7" s="53">
        <f t="shared" si="2"/>
        <v>63371</v>
      </c>
      <c r="I7" s="53">
        <f>I5-I6</f>
        <v>0</v>
      </c>
      <c r="J7" s="53">
        <f t="shared" si="0"/>
        <v>63371</v>
      </c>
      <c r="K7" s="51"/>
      <c r="L7" s="210" t="s">
        <v>205</v>
      </c>
      <c r="M7" s="210"/>
      <c r="N7" s="53">
        <f>N5-N6</f>
        <v>25966</v>
      </c>
      <c r="O7" s="53">
        <f>O5-O6</f>
        <v>14199</v>
      </c>
      <c r="P7" s="53">
        <f>P5-P6</f>
        <v>23206</v>
      </c>
      <c r="Q7" s="53">
        <f>Q5-Q6</f>
        <v>0</v>
      </c>
      <c r="R7" s="53">
        <f t="shared" si="3"/>
        <v>63371</v>
      </c>
      <c r="S7" s="53">
        <f>S5-S6</f>
        <v>0</v>
      </c>
      <c r="T7" s="53">
        <f t="shared" si="1"/>
        <v>63371</v>
      </c>
    </row>
    <row r="8" spans="2:20" ht="11.1" customHeight="1" x14ac:dyDescent="0.2">
      <c r="B8" s="213" t="s">
        <v>4</v>
      </c>
      <c r="C8" s="214"/>
      <c r="D8" s="56">
        <v>3538</v>
      </c>
      <c r="E8" s="56">
        <v>1265</v>
      </c>
      <c r="F8" s="56">
        <v>3924</v>
      </c>
      <c r="G8" s="56">
        <v>80.31</v>
      </c>
      <c r="H8" s="56">
        <f t="shared" si="2"/>
        <v>8807.31</v>
      </c>
      <c r="I8" s="56"/>
      <c r="J8" s="56">
        <f t="shared" si="0"/>
        <v>8807.31</v>
      </c>
      <c r="K8" s="51"/>
      <c r="L8" s="213" t="s">
        <v>4</v>
      </c>
      <c r="M8" s="214"/>
      <c r="N8" s="56">
        <v>3538</v>
      </c>
      <c r="O8" s="56">
        <v>1265</v>
      </c>
      <c r="P8" s="56">
        <v>3924</v>
      </c>
      <c r="Q8" s="56">
        <v>80.31</v>
      </c>
      <c r="R8" s="56">
        <f t="shared" si="3"/>
        <v>8807.31</v>
      </c>
      <c r="S8" s="56"/>
      <c r="T8" s="56">
        <f t="shared" si="1"/>
        <v>8807.31</v>
      </c>
    </row>
    <row r="9" spans="2:20" ht="11.1" customHeight="1" x14ac:dyDescent="0.2">
      <c r="B9" s="213" t="s">
        <v>5</v>
      </c>
      <c r="C9" s="214"/>
      <c r="D9" s="56">
        <v>15004</v>
      </c>
      <c r="E9" s="56">
        <v>6467</v>
      </c>
      <c r="F9" s="56">
        <v>10172</v>
      </c>
      <c r="G9" s="56">
        <v>580</v>
      </c>
      <c r="H9" s="56">
        <f t="shared" si="2"/>
        <v>32223</v>
      </c>
      <c r="I9" s="56"/>
      <c r="J9" s="56">
        <f t="shared" si="0"/>
        <v>32223</v>
      </c>
      <c r="K9" s="51"/>
      <c r="L9" s="213" t="s">
        <v>5</v>
      </c>
      <c r="M9" s="214"/>
      <c r="N9" s="56">
        <v>15004</v>
      </c>
      <c r="O9" s="56">
        <v>6467</v>
      </c>
      <c r="P9" s="56">
        <v>10172</v>
      </c>
      <c r="Q9" s="56">
        <v>580</v>
      </c>
      <c r="R9" s="56">
        <f t="shared" si="3"/>
        <v>32223</v>
      </c>
      <c r="S9" s="56"/>
      <c r="T9" s="56">
        <f t="shared" si="1"/>
        <v>32223</v>
      </c>
    </row>
    <row r="10" spans="2:20" ht="11.1" customHeight="1" x14ac:dyDescent="0.2">
      <c r="B10" s="210" t="s">
        <v>206</v>
      </c>
      <c r="C10" s="210"/>
      <c r="D10" s="53">
        <f>D7-D8-D9</f>
        <v>7424</v>
      </c>
      <c r="E10" s="53">
        <f>E7-E8-E9</f>
        <v>6467</v>
      </c>
      <c r="F10" s="53">
        <f>F7-F8-F9</f>
        <v>9110</v>
      </c>
      <c r="G10" s="53">
        <f>G7-G8-G9</f>
        <v>-660.31</v>
      </c>
      <c r="H10" s="53">
        <f t="shared" si="2"/>
        <v>22340.69</v>
      </c>
      <c r="I10" s="53">
        <f>I7-I8-I9</f>
        <v>0</v>
      </c>
      <c r="J10" s="53">
        <f t="shared" si="0"/>
        <v>22340.69</v>
      </c>
      <c r="K10" s="51"/>
      <c r="L10" s="210" t="s">
        <v>206</v>
      </c>
      <c r="M10" s="210"/>
      <c r="N10" s="53">
        <f>N7-N8-N9</f>
        <v>7424</v>
      </c>
      <c r="O10" s="53">
        <f>O7-O8-O9</f>
        <v>6467</v>
      </c>
      <c r="P10" s="53">
        <f>P7-P8-P9</f>
        <v>9110</v>
      </c>
      <c r="Q10" s="53">
        <f>Q7-Q8-Q9</f>
        <v>-660.31</v>
      </c>
      <c r="R10" s="53">
        <f t="shared" si="3"/>
        <v>22340.69</v>
      </c>
      <c r="S10" s="53">
        <f>S7-S8-S9</f>
        <v>0</v>
      </c>
      <c r="T10" s="53">
        <f t="shared" si="1"/>
        <v>22340.69</v>
      </c>
    </row>
    <row r="11" spans="2:20" ht="11.1" customHeight="1" x14ac:dyDescent="0.2">
      <c r="B11" s="213" t="s">
        <v>207</v>
      </c>
      <c r="C11" s="214"/>
      <c r="D11" s="56">
        <v>-252</v>
      </c>
      <c r="E11" s="56">
        <v>-76</v>
      </c>
      <c r="F11" s="56">
        <v>-629</v>
      </c>
      <c r="G11" s="56">
        <v>0</v>
      </c>
      <c r="H11" s="56">
        <f t="shared" si="2"/>
        <v>-957</v>
      </c>
      <c r="I11" s="56">
        <v>0</v>
      </c>
      <c r="J11" s="56">
        <f t="shared" si="0"/>
        <v>-957</v>
      </c>
      <c r="K11" s="51"/>
      <c r="L11" s="213" t="s">
        <v>207</v>
      </c>
      <c r="M11" s="214"/>
      <c r="N11" s="56">
        <v>-252</v>
      </c>
      <c r="O11" s="56">
        <v>-76</v>
      </c>
      <c r="P11" s="56">
        <v>-629</v>
      </c>
      <c r="Q11" s="56">
        <v>0</v>
      </c>
      <c r="R11" s="56">
        <f t="shared" si="3"/>
        <v>-957</v>
      </c>
      <c r="S11" s="56">
        <v>0</v>
      </c>
      <c r="T11" s="56">
        <f t="shared" si="1"/>
        <v>-957</v>
      </c>
    </row>
    <row r="12" spans="2:20" ht="11.1" customHeight="1" x14ac:dyDescent="0.2">
      <c r="B12" s="215" t="s">
        <v>208</v>
      </c>
      <c r="C12" s="214"/>
      <c r="D12" s="56">
        <v>0</v>
      </c>
      <c r="E12" s="56">
        <v>0</v>
      </c>
      <c r="F12" s="56">
        <v>235</v>
      </c>
      <c r="G12" s="56">
        <v>0</v>
      </c>
      <c r="H12" s="56">
        <f t="shared" si="2"/>
        <v>235</v>
      </c>
      <c r="I12" s="56"/>
      <c r="J12" s="56">
        <f t="shared" si="0"/>
        <v>235</v>
      </c>
      <c r="K12" s="51"/>
      <c r="L12" s="215" t="s">
        <v>208</v>
      </c>
      <c r="M12" s="214"/>
      <c r="N12" s="56">
        <v>0</v>
      </c>
      <c r="O12" s="56">
        <v>0</v>
      </c>
      <c r="P12" s="56">
        <v>235</v>
      </c>
      <c r="Q12" s="56">
        <v>0</v>
      </c>
      <c r="R12" s="56">
        <f t="shared" si="3"/>
        <v>235</v>
      </c>
      <c r="S12" s="56"/>
      <c r="T12" s="56">
        <f t="shared" si="1"/>
        <v>235</v>
      </c>
    </row>
    <row r="13" spans="2:20" ht="11.1" customHeight="1" x14ac:dyDescent="0.2">
      <c r="B13" s="215" t="s">
        <v>27</v>
      </c>
      <c r="C13" s="214"/>
      <c r="D13" s="56"/>
      <c r="E13" s="56"/>
      <c r="F13" s="56"/>
      <c r="G13" s="56"/>
      <c r="H13" s="56">
        <f t="shared" si="2"/>
        <v>0</v>
      </c>
      <c r="I13" s="56">
        <v>0</v>
      </c>
      <c r="J13" s="56">
        <f t="shared" si="0"/>
        <v>0</v>
      </c>
      <c r="K13" s="51"/>
      <c r="L13" s="215" t="s">
        <v>27</v>
      </c>
      <c r="M13" s="214"/>
      <c r="N13" s="56"/>
      <c r="O13" s="56"/>
      <c r="P13" s="56"/>
      <c r="Q13" s="56"/>
      <c r="R13" s="56">
        <f t="shared" si="3"/>
        <v>0</v>
      </c>
      <c r="S13" s="56">
        <v>0</v>
      </c>
      <c r="T13" s="56">
        <f t="shared" si="1"/>
        <v>0</v>
      </c>
    </row>
    <row r="14" spans="2:20" ht="11.1" customHeight="1" x14ac:dyDescent="0.2">
      <c r="B14" s="210" t="s">
        <v>209</v>
      </c>
      <c r="C14" s="210"/>
      <c r="D14" s="53">
        <f t="shared" ref="D14:G14" si="4">D10+D11+D12+D13</f>
        <v>7172</v>
      </c>
      <c r="E14" s="53">
        <f t="shared" si="4"/>
        <v>6391</v>
      </c>
      <c r="F14" s="53">
        <f t="shared" si="4"/>
        <v>8716</v>
      </c>
      <c r="G14" s="53">
        <f t="shared" si="4"/>
        <v>-660.31</v>
      </c>
      <c r="H14" s="53">
        <f t="shared" si="2"/>
        <v>21618.69</v>
      </c>
      <c r="I14" s="53">
        <f>I10+I11+I13</f>
        <v>0</v>
      </c>
      <c r="J14" s="53">
        <f t="shared" si="0"/>
        <v>21618.69</v>
      </c>
      <c r="K14" s="51"/>
      <c r="L14" s="210" t="s">
        <v>209</v>
      </c>
      <c r="M14" s="210"/>
      <c r="N14" s="53">
        <f t="shared" ref="N14:Q14" si="5">N10+N11+N12+N13</f>
        <v>7172</v>
      </c>
      <c r="O14" s="53">
        <f t="shared" si="5"/>
        <v>6391</v>
      </c>
      <c r="P14" s="53">
        <f t="shared" si="5"/>
        <v>8716</v>
      </c>
      <c r="Q14" s="53">
        <f t="shared" si="5"/>
        <v>-660.31</v>
      </c>
      <c r="R14" s="53">
        <f t="shared" si="3"/>
        <v>21618.69</v>
      </c>
      <c r="S14" s="53">
        <f>S10+S11+S13</f>
        <v>0</v>
      </c>
      <c r="T14" s="53">
        <f t="shared" si="1"/>
        <v>21618.69</v>
      </c>
    </row>
    <row r="15" spans="2:20" ht="11.1" customHeight="1" x14ac:dyDescent="0.2">
      <c r="B15" s="82" t="s">
        <v>22</v>
      </c>
      <c r="C15" s="83"/>
      <c r="D15" s="53">
        <v>5964</v>
      </c>
      <c r="E15" s="53">
        <v>3369</v>
      </c>
      <c r="F15" s="53">
        <v>2363</v>
      </c>
      <c r="G15" s="53">
        <v>0</v>
      </c>
      <c r="H15" s="53">
        <f t="shared" si="2"/>
        <v>11696</v>
      </c>
      <c r="I15" s="53">
        <v>0</v>
      </c>
      <c r="J15" s="53">
        <f t="shared" si="0"/>
        <v>11696</v>
      </c>
      <c r="K15" s="51"/>
      <c r="L15" s="82" t="s">
        <v>22</v>
      </c>
      <c r="M15" s="83"/>
      <c r="N15" s="53">
        <v>5964</v>
      </c>
      <c r="O15" s="53">
        <v>3369</v>
      </c>
      <c r="P15" s="53">
        <v>2363</v>
      </c>
      <c r="Q15" s="53">
        <v>0</v>
      </c>
      <c r="R15" s="53">
        <f t="shared" si="3"/>
        <v>11696</v>
      </c>
      <c r="S15" s="53">
        <v>0</v>
      </c>
      <c r="T15" s="53">
        <f t="shared" si="1"/>
        <v>11696</v>
      </c>
    </row>
    <row r="16" spans="2:20" ht="11.1" customHeight="1" x14ac:dyDescent="0.2">
      <c r="B16" s="211" t="s">
        <v>23</v>
      </c>
      <c r="C16" s="212"/>
      <c r="D16" s="53">
        <f>D14+D15</f>
        <v>13136</v>
      </c>
      <c r="E16" s="53">
        <f t="shared" ref="E16:G16" si="6">E14+E15</f>
        <v>9760</v>
      </c>
      <c r="F16" s="53">
        <f t="shared" si="6"/>
        <v>11079</v>
      </c>
      <c r="G16" s="53">
        <f t="shared" si="6"/>
        <v>-660.31</v>
      </c>
      <c r="H16" s="53">
        <f t="shared" si="2"/>
        <v>33314.69</v>
      </c>
      <c r="I16" s="53">
        <f>I14+I15</f>
        <v>0</v>
      </c>
      <c r="J16" s="53">
        <f t="shared" si="0"/>
        <v>33314.69</v>
      </c>
      <c r="K16" s="51"/>
      <c r="L16" s="211" t="s">
        <v>23</v>
      </c>
      <c r="M16" s="212"/>
      <c r="N16" s="53">
        <f>N14+N15</f>
        <v>13136</v>
      </c>
      <c r="O16" s="53">
        <f t="shared" ref="O16:Q16" si="7">O14+O15</f>
        <v>9760</v>
      </c>
      <c r="P16" s="53">
        <f t="shared" si="7"/>
        <v>11079</v>
      </c>
      <c r="Q16" s="53">
        <f t="shared" si="7"/>
        <v>-660.31</v>
      </c>
      <c r="R16" s="53">
        <f t="shared" si="3"/>
        <v>33314.69</v>
      </c>
      <c r="S16" s="53">
        <f>S14+S15</f>
        <v>0</v>
      </c>
      <c r="T16" s="53">
        <f t="shared" si="1"/>
        <v>33314.69</v>
      </c>
    </row>
    <row r="17" spans="2:20" ht="11.1" customHeight="1" x14ac:dyDescent="0.2">
      <c r="B17" s="217" t="s">
        <v>210</v>
      </c>
      <c r="C17" s="218"/>
      <c r="D17" s="218"/>
      <c r="E17" s="218"/>
      <c r="F17" s="218"/>
      <c r="G17" s="218"/>
      <c r="H17" s="78"/>
      <c r="I17" s="78"/>
      <c r="J17" s="78"/>
      <c r="K17" s="51"/>
      <c r="L17" s="217" t="s">
        <v>210</v>
      </c>
      <c r="M17" s="218"/>
      <c r="N17" s="218"/>
      <c r="O17" s="218"/>
      <c r="P17" s="218"/>
      <c r="Q17" s="218"/>
      <c r="R17" s="78"/>
      <c r="S17" s="78"/>
      <c r="T17" s="78"/>
    </row>
    <row r="18" spans="2:20" ht="11.1" customHeight="1" x14ac:dyDescent="0.2">
      <c r="B18" s="216" t="s">
        <v>204</v>
      </c>
      <c r="C18" s="216"/>
      <c r="D18" s="56">
        <v>76540</v>
      </c>
      <c r="E18" s="56">
        <v>48872</v>
      </c>
      <c r="F18" s="56">
        <v>56825</v>
      </c>
      <c r="G18" s="56">
        <v>0</v>
      </c>
      <c r="H18" s="56">
        <f t="shared" ref="H18:H29" si="8">SUM(D18:G18)</f>
        <v>182237</v>
      </c>
      <c r="I18" s="56">
        <v>5946</v>
      </c>
      <c r="J18" s="56">
        <f t="shared" ref="J18:J29" si="9">H18+I18</f>
        <v>188183</v>
      </c>
      <c r="K18" s="51"/>
      <c r="L18" s="216" t="s">
        <v>204</v>
      </c>
      <c r="M18" s="216"/>
      <c r="N18" s="56">
        <v>76540</v>
      </c>
      <c r="O18" s="56">
        <v>48872</v>
      </c>
      <c r="P18" s="56">
        <v>56825</v>
      </c>
      <c r="Q18" s="56">
        <v>0</v>
      </c>
      <c r="R18" s="56">
        <f t="shared" ref="R18:R29" si="10">SUM(N18:Q18)</f>
        <v>182237</v>
      </c>
      <c r="S18" s="56">
        <v>5946</v>
      </c>
      <c r="T18" s="56">
        <f t="shared" ref="T18:T29" si="11">R18+S18</f>
        <v>188183</v>
      </c>
    </row>
    <row r="19" spans="2:20" ht="11.1" customHeight="1" x14ac:dyDescent="0.2">
      <c r="B19" s="216" t="s">
        <v>33</v>
      </c>
      <c r="C19" s="216"/>
      <c r="D19" s="56">
        <v>53671</v>
      </c>
      <c r="E19" s="56">
        <v>35215</v>
      </c>
      <c r="F19" s="56">
        <f>35636-915</f>
        <v>34721</v>
      </c>
      <c r="G19" s="56">
        <v>0</v>
      </c>
      <c r="H19" s="56">
        <f t="shared" si="8"/>
        <v>123607</v>
      </c>
      <c r="I19" s="56">
        <v>5220</v>
      </c>
      <c r="J19" s="56">
        <f t="shared" si="9"/>
        <v>128827</v>
      </c>
      <c r="K19" s="51"/>
      <c r="L19" s="216" t="s">
        <v>33</v>
      </c>
      <c r="M19" s="216"/>
      <c r="N19" s="56">
        <v>53671</v>
      </c>
      <c r="O19" s="56">
        <v>35215</v>
      </c>
      <c r="P19" s="56">
        <f>35636-915</f>
        <v>34721</v>
      </c>
      <c r="Q19" s="56">
        <v>0</v>
      </c>
      <c r="R19" s="56">
        <f t="shared" si="10"/>
        <v>123607</v>
      </c>
      <c r="S19" s="56">
        <v>5220</v>
      </c>
      <c r="T19" s="56">
        <f t="shared" si="11"/>
        <v>128827</v>
      </c>
    </row>
    <row r="20" spans="2:20" ht="11.1" customHeight="1" x14ac:dyDescent="0.2">
      <c r="B20" s="210" t="s">
        <v>205</v>
      </c>
      <c r="C20" s="210"/>
      <c r="D20" s="53">
        <f>D18-D19</f>
        <v>22869</v>
      </c>
      <c r="E20" s="53">
        <f>E18-E19</f>
        <v>13657</v>
      </c>
      <c r="F20" s="53">
        <f>F18-F19</f>
        <v>22104</v>
      </c>
      <c r="G20" s="53">
        <f>G18-G19</f>
        <v>0</v>
      </c>
      <c r="H20" s="53">
        <f t="shared" si="8"/>
        <v>58630</v>
      </c>
      <c r="I20" s="53">
        <f>I18-I19</f>
        <v>726</v>
      </c>
      <c r="J20" s="53">
        <f t="shared" si="9"/>
        <v>59356</v>
      </c>
      <c r="K20" s="51"/>
      <c r="L20" s="210" t="s">
        <v>205</v>
      </c>
      <c r="M20" s="210"/>
      <c r="N20" s="53">
        <f>N18-N19</f>
        <v>22869</v>
      </c>
      <c r="O20" s="53">
        <f>O18-O19</f>
        <v>13657</v>
      </c>
      <c r="P20" s="53">
        <f>P18-P19</f>
        <v>22104</v>
      </c>
      <c r="Q20" s="53">
        <f>Q18-Q19</f>
        <v>0</v>
      </c>
      <c r="R20" s="53">
        <f t="shared" si="10"/>
        <v>58630</v>
      </c>
      <c r="S20" s="53">
        <f>S18-S19</f>
        <v>726</v>
      </c>
      <c r="T20" s="53">
        <f t="shared" si="11"/>
        <v>59356</v>
      </c>
    </row>
    <row r="21" spans="2:20" ht="11.1" customHeight="1" x14ac:dyDescent="0.2">
      <c r="B21" s="213" t="s">
        <v>4</v>
      </c>
      <c r="C21" s="214"/>
      <c r="D21" s="56">
        <v>3971</v>
      </c>
      <c r="E21" s="56">
        <v>1170</v>
      </c>
      <c r="F21" s="56">
        <f>3648-168</f>
        <v>3480</v>
      </c>
      <c r="G21" s="56">
        <v>60</v>
      </c>
      <c r="H21" s="56">
        <f t="shared" si="8"/>
        <v>8681</v>
      </c>
      <c r="I21" s="56">
        <v>44</v>
      </c>
      <c r="J21" s="56">
        <f t="shared" si="9"/>
        <v>8725</v>
      </c>
      <c r="K21" s="51"/>
      <c r="L21" s="213" t="s">
        <v>4</v>
      </c>
      <c r="M21" s="214"/>
      <c r="N21" s="56">
        <v>3971</v>
      </c>
      <c r="O21" s="56">
        <v>1170</v>
      </c>
      <c r="P21" s="56">
        <f>3648-168</f>
        <v>3480</v>
      </c>
      <c r="Q21" s="56">
        <v>60</v>
      </c>
      <c r="R21" s="56">
        <f t="shared" si="10"/>
        <v>8681</v>
      </c>
      <c r="S21" s="56">
        <v>44</v>
      </c>
      <c r="T21" s="56">
        <f t="shared" si="11"/>
        <v>8725</v>
      </c>
    </row>
    <row r="22" spans="2:20" ht="11.1" customHeight="1" x14ac:dyDescent="0.2">
      <c r="B22" s="213" t="s">
        <v>5</v>
      </c>
      <c r="C22" s="214"/>
      <c r="D22" s="56">
        <v>14526</v>
      </c>
      <c r="E22" s="56">
        <v>6642</v>
      </c>
      <c r="F22" s="56">
        <f>6671+1083</f>
        <v>7754</v>
      </c>
      <c r="G22" s="56">
        <v>716</v>
      </c>
      <c r="H22" s="56">
        <f t="shared" si="8"/>
        <v>29638</v>
      </c>
      <c r="I22" s="56"/>
      <c r="J22" s="56">
        <f t="shared" si="9"/>
        <v>29638</v>
      </c>
      <c r="K22" s="51"/>
      <c r="L22" s="213" t="s">
        <v>5</v>
      </c>
      <c r="M22" s="214"/>
      <c r="N22" s="56">
        <v>14526</v>
      </c>
      <c r="O22" s="56">
        <v>6642</v>
      </c>
      <c r="P22" s="56">
        <f>6671+1083</f>
        <v>7754</v>
      </c>
      <c r="Q22" s="56">
        <v>716</v>
      </c>
      <c r="R22" s="56">
        <f t="shared" si="10"/>
        <v>29638</v>
      </c>
      <c r="S22" s="56"/>
      <c r="T22" s="56">
        <f t="shared" si="11"/>
        <v>29638</v>
      </c>
    </row>
    <row r="23" spans="2:20" ht="11.1" customHeight="1" x14ac:dyDescent="0.2">
      <c r="B23" s="210" t="s">
        <v>206</v>
      </c>
      <c r="C23" s="210"/>
      <c r="D23" s="53">
        <f>D20-D21-D22</f>
        <v>4372</v>
      </c>
      <c r="E23" s="53">
        <f>E20-E21-E22</f>
        <v>5845</v>
      </c>
      <c r="F23" s="53">
        <f>F20-F21-F22</f>
        <v>10870</v>
      </c>
      <c r="G23" s="53">
        <f>G20-G21-G22</f>
        <v>-776</v>
      </c>
      <c r="H23" s="53">
        <f t="shared" si="8"/>
        <v>20311</v>
      </c>
      <c r="I23" s="53">
        <f>I20-I21-I22</f>
        <v>682</v>
      </c>
      <c r="J23" s="53">
        <f t="shared" si="9"/>
        <v>20993</v>
      </c>
      <c r="K23" s="51"/>
      <c r="L23" s="210" t="s">
        <v>206</v>
      </c>
      <c r="M23" s="210"/>
      <c r="N23" s="53">
        <f>N20-N21-N22</f>
        <v>4372</v>
      </c>
      <c r="O23" s="53">
        <f>O20-O21-O22</f>
        <v>5845</v>
      </c>
      <c r="P23" s="53">
        <f>P20-P21-P22</f>
        <v>10870</v>
      </c>
      <c r="Q23" s="53">
        <f>Q20-Q21-Q22</f>
        <v>-776</v>
      </c>
      <c r="R23" s="53">
        <f t="shared" si="10"/>
        <v>20311</v>
      </c>
      <c r="S23" s="53">
        <f>S20-S21-S22</f>
        <v>682</v>
      </c>
      <c r="T23" s="53">
        <f t="shared" si="11"/>
        <v>20993</v>
      </c>
    </row>
    <row r="24" spans="2:20" ht="11.1" customHeight="1" x14ac:dyDescent="0.2">
      <c r="B24" s="213" t="s">
        <v>207</v>
      </c>
      <c r="C24" s="214"/>
      <c r="D24" s="56">
        <v>-428</v>
      </c>
      <c r="E24" s="56">
        <v>-92</v>
      </c>
      <c r="F24" s="56">
        <v>-481</v>
      </c>
      <c r="G24" s="56">
        <v>0</v>
      </c>
      <c r="H24" s="56">
        <f t="shared" si="8"/>
        <v>-1001</v>
      </c>
      <c r="I24" s="56">
        <v>0</v>
      </c>
      <c r="J24" s="56">
        <f t="shared" si="9"/>
        <v>-1001</v>
      </c>
      <c r="K24" s="51"/>
      <c r="L24" s="213" t="s">
        <v>207</v>
      </c>
      <c r="M24" s="214"/>
      <c r="N24" s="56">
        <v>-428</v>
      </c>
      <c r="O24" s="56">
        <v>-92</v>
      </c>
      <c r="P24" s="56">
        <v>-481</v>
      </c>
      <c r="Q24" s="56">
        <v>0</v>
      </c>
      <c r="R24" s="56">
        <f t="shared" si="10"/>
        <v>-1001</v>
      </c>
      <c r="S24" s="56">
        <v>0</v>
      </c>
      <c r="T24" s="56">
        <f t="shared" si="11"/>
        <v>-1001</v>
      </c>
    </row>
    <row r="25" spans="2:20" ht="11.1" customHeight="1" x14ac:dyDescent="0.2">
      <c r="B25" s="215" t="s">
        <v>208</v>
      </c>
      <c r="C25" s="214"/>
      <c r="D25" s="56">
        <v>0</v>
      </c>
      <c r="E25" s="56">
        <v>0</v>
      </c>
      <c r="F25" s="56">
        <v>157</v>
      </c>
      <c r="G25" s="56">
        <v>0</v>
      </c>
      <c r="H25" s="56">
        <f t="shared" si="8"/>
        <v>157</v>
      </c>
      <c r="I25" s="56"/>
      <c r="J25" s="56">
        <f t="shared" si="9"/>
        <v>157</v>
      </c>
      <c r="K25" s="51"/>
      <c r="L25" s="215" t="s">
        <v>208</v>
      </c>
      <c r="M25" s="214"/>
      <c r="N25" s="56">
        <v>0</v>
      </c>
      <c r="O25" s="56">
        <v>0</v>
      </c>
      <c r="P25" s="56">
        <v>157</v>
      </c>
      <c r="Q25" s="56">
        <v>0</v>
      </c>
      <c r="R25" s="56">
        <f t="shared" si="10"/>
        <v>157</v>
      </c>
      <c r="S25" s="56"/>
      <c r="T25" s="56">
        <f t="shared" si="11"/>
        <v>157</v>
      </c>
    </row>
    <row r="26" spans="2:20" ht="11.1" customHeight="1" x14ac:dyDescent="0.2">
      <c r="B26" s="215" t="s">
        <v>27</v>
      </c>
      <c r="C26" s="214"/>
      <c r="D26" s="56"/>
      <c r="E26" s="56"/>
      <c r="F26" s="56"/>
      <c r="G26" s="56"/>
      <c r="H26" s="56">
        <f t="shared" si="8"/>
        <v>0</v>
      </c>
      <c r="I26" s="56">
        <v>0</v>
      </c>
      <c r="J26" s="56">
        <f t="shared" si="9"/>
        <v>0</v>
      </c>
      <c r="K26" s="51"/>
      <c r="L26" s="215" t="s">
        <v>27</v>
      </c>
      <c r="M26" s="214"/>
      <c r="N26" s="56"/>
      <c r="O26" s="56"/>
      <c r="P26" s="56"/>
      <c r="Q26" s="56"/>
      <c r="R26" s="56">
        <f t="shared" si="10"/>
        <v>0</v>
      </c>
      <c r="S26" s="56">
        <v>0</v>
      </c>
      <c r="T26" s="56">
        <f t="shared" si="11"/>
        <v>0</v>
      </c>
    </row>
    <row r="27" spans="2:20" ht="11.1" customHeight="1" x14ac:dyDescent="0.2">
      <c r="B27" s="210" t="s">
        <v>209</v>
      </c>
      <c r="C27" s="210"/>
      <c r="D27" s="53">
        <f>D23+D24+D25+D26</f>
        <v>3944</v>
      </c>
      <c r="E27" s="53">
        <f>E23+E24+E25+E26</f>
        <v>5753</v>
      </c>
      <c r="F27" s="53">
        <f>F23+F24+F25+F26</f>
        <v>10546</v>
      </c>
      <c r="G27" s="53">
        <f>G23+G24+G25+G26</f>
        <v>-776</v>
      </c>
      <c r="H27" s="53">
        <f t="shared" si="8"/>
        <v>19467</v>
      </c>
      <c r="I27" s="53">
        <f>I23+I24+I26</f>
        <v>682</v>
      </c>
      <c r="J27" s="53">
        <f t="shared" si="9"/>
        <v>20149</v>
      </c>
      <c r="K27" s="51"/>
      <c r="L27" s="210" t="s">
        <v>209</v>
      </c>
      <c r="M27" s="210"/>
      <c r="N27" s="53">
        <f>N23+N24+N25+N26</f>
        <v>3944</v>
      </c>
      <c r="O27" s="53">
        <f>O23+O24+O25+O26</f>
        <v>5753</v>
      </c>
      <c r="P27" s="53">
        <f>P23+P24+P25+P26</f>
        <v>10546</v>
      </c>
      <c r="Q27" s="53">
        <f>Q23+Q24+Q25+Q26</f>
        <v>-776</v>
      </c>
      <c r="R27" s="53">
        <f t="shared" si="10"/>
        <v>19467</v>
      </c>
      <c r="S27" s="53">
        <f>S23+S24+S26</f>
        <v>682</v>
      </c>
      <c r="T27" s="53">
        <f t="shared" si="11"/>
        <v>20149</v>
      </c>
    </row>
    <row r="28" spans="2:20" ht="11.1" customHeight="1" x14ac:dyDescent="0.2">
      <c r="B28" s="82" t="s">
        <v>22</v>
      </c>
      <c r="C28" s="83"/>
      <c r="D28" s="53">
        <v>5272</v>
      </c>
      <c r="E28" s="53">
        <v>2923</v>
      </c>
      <c r="F28" s="53">
        <v>1842</v>
      </c>
      <c r="G28" s="53">
        <v>0</v>
      </c>
      <c r="H28" s="53">
        <f t="shared" si="8"/>
        <v>10037</v>
      </c>
      <c r="I28" s="53">
        <v>0</v>
      </c>
      <c r="J28" s="53">
        <f t="shared" si="9"/>
        <v>10037</v>
      </c>
      <c r="K28" s="51"/>
      <c r="L28" s="82" t="s">
        <v>22</v>
      </c>
      <c r="M28" s="83"/>
      <c r="N28" s="53">
        <v>5272</v>
      </c>
      <c r="O28" s="53">
        <v>2923</v>
      </c>
      <c r="P28" s="53">
        <v>1842</v>
      </c>
      <c r="Q28" s="53">
        <v>0</v>
      </c>
      <c r="R28" s="53">
        <f t="shared" si="10"/>
        <v>10037</v>
      </c>
      <c r="S28" s="53">
        <v>0</v>
      </c>
      <c r="T28" s="53">
        <f t="shared" si="11"/>
        <v>10037</v>
      </c>
    </row>
    <row r="29" spans="2:20" ht="11.1" customHeight="1" x14ac:dyDescent="0.2">
      <c r="B29" s="211" t="s">
        <v>23</v>
      </c>
      <c r="C29" s="212"/>
      <c r="D29" s="53">
        <f>D27+D28</f>
        <v>9216</v>
      </c>
      <c r="E29" s="53">
        <f t="shared" ref="E29:G29" si="12">E27+E28</f>
        <v>8676</v>
      </c>
      <c r="F29" s="53">
        <f t="shared" si="12"/>
        <v>12388</v>
      </c>
      <c r="G29" s="53">
        <f t="shared" si="12"/>
        <v>-776</v>
      </c>
      <c r="H29" s="53">
        <f t="shared" si="8"/>
        <v>29504</v>
      </c>
      <c r="I29" s="53">
        <f t="shared" ref="I29" si="13">I27+I28</f>
        <v>682</v>
      </c>
      <c r="J29" s="53">
        <f t="shared" si="9"/>
        <v>30186</v>
      </c>
      <c r="K29" s="51"/>
      <c r="L29" s="211" t="s">
        <v>23</v>
      </c>
      <c r="M29" s="212"/>
      <c r="N29" s="53">
        <f>N27+N28</f>
        <v>9216</v>
      </c>
      <c r="O29" s="53">
        <f t="shared" ref="O29:Q29" si="14">O27+O28</f>
        <v>8676</v>
      </c>
      <c r="P29" s="53">
        <f t="shared" si="14"/>
        <v>12388</v>
      </c>
      <c r="Q29" s="53">
        <f t="shared" si="14"/>
        <v>-776</v>
      </c>
      <c r="R29" s="53">
        <f t="shared" si="10"/>
        <v>29504</v>
      </c>
      <c r="S29" s="53">
        <f t="shared" ref="S29" si="15">S27+S28</f>
        <v>682</v>
      </c>
      <c r="T29" s="53">
        <f t="shared" si="11"/>
        <v>30186</v>
      </c>
    </row>
    <row r="30" spans="2:20" ht="11.1" customHeight="1" x14ac:dyDescent="0.2">
      <c r="B30" s="88"/>
      <c r="C30" s="88"/>
      <c r="D30" s="89"/>
      <c r="E30" s="89"/>
      <c r="F30" s="89"/>
      <c r="G30" s="89"/>
      <c r="H30" s="89"/>
      <c r="I30" s="89"/>
      <c r="J30" s="89"/>
      <c r="K30" s="51"/>
      <c r="L30" s="88"/>
      <c r="M30" s="88"/>
      <c r="N30" s="89"/>
      <c r="O30" s="89"/>
      <c r="P30" s="89"/>
      <c r="Q30" s="89"/>
      <c r="R30" s="89"/>
      <c r="S30" s="89"/>
      <c r="T30" s="89"/>
    </row>
    <row r="31" spans="2:20" s="51" customFormat="1" ht="11.1" customHeight="1" x14ac:dyDescent="0.2">
      <c r="B31" s="84"/>
      <c r="C31" s="85"/>
      <c r="D31" s="84"/>
      <c r="E31" s="84"/>
      <c r="F31" s="84"/>
      <c r="G31" s="84"/>
      <c r="H31" s="84"/>
      <c r="I31" s="84"/>
      <c r="J31" s="84"/>
      <c r="L31" s="84"/>
      <c r="M31" s="85"/>
      <c r="N31" s="84"/>
      <c r="O31" s="84"/>
      <c r="P31" s="84"/>
      <c r="Q31" s="84"/>
      <c r="R31" s="84"/>
      <c r="S31" s="84"/>
      <c r="T31" s="84"/>
    </row>
    <row r="32" spans="2:20" s="51" customFormat="1" ht="11.1" customHeight="1" x14ac:dyDescent="0.2">
      <c r="B32" s="222" t="s">
        <v>59</v>
      </c>
      <c r="C32" s="223"/>
      <c r="D32" s="219" t="s">
        <v>196</v>
      </c>
      <c r="E32" s="219" t="s">
        <v>197</v>
      </c>
      <c r="F32" s="219" t="s">
        <v>198</v>
      </c>
      <c r="G32" s="219" t="s">
        <v>199</v>
      </c>
      <c r="H32" s="219" t="s">
        <v>200</v>
      </c>
      <c r="I32" s="219" t="s">
        <v>201</v>
      </c>
      <c r="J32" s="219" t="s">
        <v>202</v>
      </c>
      <c r="L32" s="222" t="s">
        <v>59</v>
      </c>
      <c r="M32" s="223"/>
      <c r="N32" s="219" t="s">
        <v>196</v>
      </c>
      <c r="O32" s="219" t="s">
        <v>197</v>
      </c>
      <c r="P32" s="219" t="s">
        <v>198</v>
      </c>
      <c r="Q32" s="219" t="s">
        <v>199</v>
      </c>
      <c r="R32" s="219" t="s">
        <v>200</v>
      </c>
      <c r="S32" s="219" t="s">
        <v>201</v>
      </c>
      <c r="T32" s="219" t="s">
        <v>202</v>
      </c>
    </row>
    <row r="33" spans="2:20" s="51" customFormat="1" ht="11.1" customHeight="1" x14ac:dyDescent="0.2">
      <c r="B33" s="224"/>
      <c r="C33" s="225"/>
      <c r="D33" s="220"/>
      <c r="E33" s="220"/>
      <c r="F33" s="220"/>
      <c r="G33" s="220"/>
      <c r="H33" s="220"/>
      <c r="I33" s="220"/>
      <c r="J33" s="221"/>
      <c r="L33" s="224"/>
      <c r="M33" s="225"/>
      <c r="N33" s="220"/>
      <c r="O33" s="220"/>
      <c r="P33" s="220"/>
      <c r="Q33" s="220"/>
      <c r="R33" s="220"/>
      <c r="S33" s="220"/>
      <c r="T33" s="221"/>
    </row>
    <row r="34" spans="2:20" s="51" customFormat="1" ht="11.1" customHeight="1" x14ac:dyDescent="0.2">
      <c r="B34" s="226" t="s">
        <v>211</v>
      </c>
      <c r="C34" s="227"/>
      <c r="D34" s="227"/>
      <c r="E34" s="227"/>
      <c r="F34" s="227"/>
      <c r="G34" s="227"/>
      <c r="H34" s="78"/>
      <c r="I34" s="78"/>
      <c r="J34" s="79"/>
      <c r="L34" s="226" t="s">
        <v>212</v>
      </c>
      <c r="M34" s="227"/>
      <c r="N34" s="227"/>
      <c r="O34" s="227"/>
      <c r="P34" s="227"/>
      <c r="Q34" s="227"/>
      <c r="R34" s="78"/>
      <c r="S34" s="78"/>
      <c r="T34" s="79"/>
    </row>
    <row r="35" spans="2:20" s="51" customFormat="1" ht="11.1" customHeight="1" x14ac:dyDescent="0.2">
      <c r="B35" s="216" t="s">
        <v>204</v>
      </c>
      <c r="C35" s="216"/>
      <c r="D35" s="56">
        <v>185111</v>
      </c>
      <c r="E35" s="56">
        <v>111219</v>
      </c>
      <c r="F35" s="56">
        <v>126931</v>
      </c>
      <c r="G35" s="56">
        <v>0</v>
      </c>
      <c r="H35" s="56">
        <f>SUM(D35:G35)</f>
        <v>423261</v>
      </c>
      <c r="I35" s="56"/>
      <c r="J35" s="56">
        <f t="shared" ref="J35:J46" si="16">H35+I35</f>
        <v>423261</v>
      </c>
      <c r="L35" s="216" t="s">
        <v>204</v>
      </c>
      <c r="M35" s="216"/>
      <c r="N35" s="56">
        <f t="shared" ref="N35:Q36" si="17">D35-D5</f>
        <v>90028</v>
      </c>
      <c r="O35" s="56">
        <f t="shared" si="17"/>
        <v>54517</v>
      </c>
      <c r="P35" s="56">
        <f t="shared" si="17"/>
        <v>66237</v>
      </c>
      <c r="Q35" s="56">
        <f t="shared" si="17"/>
        <v>0</v>
      </c>
      <c r="R35" s="56">
        <f>SUM(N35:Q35)</f>
        <v>210782</v>
      </c>
      <c r="S35" s="56">
        <f>I35-I5</f>
        <v>0</v>
      </c>
      <c r="T35" s="56">
        <f t="shared" ref="T35:T46" si="18">R35+S35</f>
        <v>210782</v>
      </c>
    </row>
    <row r="36" spans="2:20" s="51" customFormat="1" ht="11.1" customHeight="1" x14ac:dyDescent="0.2">
      <c r="B36" s="216" t="s">
        <v>33</v>
      </c>
      <c r="C36" s="216"/>
      <c r="D36" s="56">
        <v>133948</v>
      </c>
      <c r="E36" s="56">
        <v>85218</v>
      </c>
      <c r="F36" s="56">
        <v>77804</v>
      </c>
      <c r="G36" s="56">
        <v>0</v>
      </c>
      <c r="H36" s="56">
        <f t="shared" ref="H36:H46" si="19">SUM(D36:G36)</f>
        <v>296970</v>
      </c>
      <c r="I36" s="56"/>
      <c r="J36" s="56">
        <f t="shared" si="16"/>
        <v>296970</v>
      </c>
      <c r="L36" s="216" t="s">
        <v>33</v>
      </c>
      <c r="M36" s="216"/>
      <c r="N36" s="56">
        <f t="shared" si="17"/>
        <v>64831</v>
      </c>
      <c r="O36" s="56">
        <f t="shared" si="17"/>
        <v>42715</v>
      </c>
      <c r="P36" s="56">
        <f t="shared" si="17"/>
        <v>40316</v>
      </c>
      <c r="Q36" s="56">
        <f t="shared" si="17"/>
        <v>0</v>
      </c>
      <c r="R36" s="56">
        <f t="shared" ref="R36:R46" si="20">SUM(N36:Q36)</f>
        <v>147862</v>
      </c>
      <c r="S36" s="56">
        <f>I36-I6</f>
        <v>0</v>
      </c>
      <c r="T36" s="56">
        <f t="shared" si="18"/>
        <v>147862</v>
      </c>
    </row>
    <row r="37" spans="2:20" s="51" customFormat="1" ht="11.1" customHeight="1" x14ac:dyDescent="0.2">
      <c r="B37" s="210" t="s">
        <v>205</v>
      </c>
      <c r="C37" s="210"/>
      <c r="D37" s="53">
        <f>D35-D36</f>
        <v>51163</v>
      </c>
      <c r="E37" s="53">
        <f>E35-E36</f>
        <v>26001</v>
      </c>
      <c r="F37" s="53">
        <f>F35-F36</f>
        <v>49127</v>
      </c>
      <c r="G37" s="53">
        <f>G35-G36</f>
        <v>0</v>
      </c>
      <c r="H37" s="53">
        <f t="shared" si="19"/>
        <v>126291</v>
      </c>
      <c r="I37" s="53">
        <f>I35-I36</f>
        <v>0</v>
      </c>
      <c r="J37" s="53">
        <f t="shared" si="16"/>
        <v>126291</v>
      </c>
      <c r="L37" s="210" t="s">
        <v>205</v>
      </c>
      <c r="M37" s="210"/>
      <c r="N37" s="53">
        <f>N35-N36</f>
        <v>25197</v>
      </c>
      <c r="O37" s="53">
        <f>O35-O36</f>
        <v>11802</v>
      </c>
      <c r="P37" s="53">
        <f>P35-P36</f>
        <v>25921</v>
      </c>
      <c r="Q37" s="53">
        <f>Q35-Q36</f>
        <v>0</v>
      </c>
      <c r="R37" s="53">
        <f t="shared" si="20"/>
        <v>62920</v>
      </c>
      <c r="S37" s="53">
        <f>S35-S36</f>
        <v>0</v>
      </c>
      <c r="T37" s="53">
        <f t="shared" si="18"/>
        <v>62920</v>
      </c>
    </row>
    <row r="38" spans="2:20" s="51" customFormat="1" ht="11.1" customHeight="1" x14ac:dyDescent="0.2">
      <c r="B38" s="213" t="s">
        <v>4</v>
      </c>
      <c r="C38" s="214"/>
      <c r="D38" s="56">
        <v>8299</v>
      </c>
      <c r="E38" s="56">
        <v>2837</v>
      </c>
      <c r="F38" s="56">
        <v>8033</v>
      </c>
      <c r="G38" s="56">
        <v>191</v>
      </c>
      <c r="H38" s="56">
        <f t="shared" si="19"/>
        <v>19360</v>
      </c>
      <c r="I38" s="56"/>
      <c r="J38" s="56">
        <f t="shared" si="16"/>
        <v>19360</v>
      </c>
      <c r="L38" s="213" t="s">
        <v>4</v>
      </c>
      <c r="M38" s="214"/>
      <c r="N38" s="56">
        <f t="shared" ref="N38:Q39" si="21">D38-D8</f>
        <v>4761</v>
      </c>
      <c r="O38" s="56">
        <f t="shared" si="21"/>
        <v>1572</v>
      </c>
      <c r="P38" s="56">
        <f t="shared" si="21"/>
        <v>4109</v>
      </c>
      <c r="Q38" s="56">
        <f t="shared" si="21"/>
        <v>110.69</v>
      </c>
      <c r="R38" s="56">
        <f t="shared" si="20"/>
        <v>10552.69</v>
      </c>
      <c r="S38" s="56">
        <f>I38-I8</f>
        <v>0</v>
      </c>
      <c r="T38" s="56">
        <f t="shared" si="18"/>
        <v>10552.69</v>
      </c>
    </row>
    <row r="39" spans="2:20" s="51" customFormat="1" ht="11.1" customHeight="1" x14ac:dyDescent="0.2">
      <c r="B39" s="213" t="s">
        <v>5</v>
      </c>
      <c r="C39" s="214"/>
      <c r="D39" s="56">
        <v>29781</v>
      </c>
      <c r="E39" s="56">
        <v>12277</v>
      </c>
      <c r="F39" s="56">
        <v>20253</v>
      </c>
      <c r="G39" s="56">
        <v>1543</v>
      </c>
      <c r="H39" s="56">
        <f t="shared" si="19"/>
        <v>63854</v>
      </c>
      <c r="I39" s="56"/>
      <c r="J39" s="56">
        <f t="shared" si="16"/>
        <v>63854</v>
      </c>
      <c r="L39" s="213" t="s">
        <v>5</v>
      </c>
      <c r="M39" s="214"/>
      <c r="N39" s="56">
        <f t="shared" si="21"/>
        <v>14777</v>
      </c>
      <c r="O39" s="56">
        <f t="shared" si="21"/>
        <v>5810</v>
      </c>
      <c r="P39" s="56">
        <f t="shared" si="21"/>
        <v>10081</v>
      </c>
      <c r="Q39" s="56">
        <f t="shared" si="21"/>
        <v>963</v>
      </c>
      <c r="R39" s="56">
        <f t="shared" si="20"/>
        <v>31631</v>
      </c>
      <c r="S39" s="56">
        <f>I39-I9</f>
        <v>0</v>
      </c>
      <c r="T39" s="56">
        <f t="shared" si="18"/>
        <v>31631</v>
      </c>
    </row>
    <row r="40" spans="2:20" s="51" customFormat="1" ht="11.1" customHeight="1" x14ac:dyDescent="0.2">
      <c r="B40" s="210" t="s">
        <v>206</v>
      </c>
      <c r="C40" s="210"/>
      <c r="D40" s="53">
        <f>D37-D38-D39</f>
        <v>13083</v>
      </c>
      <c r="E40" s="53">
        <f>E37-E38-E39</f>
        <v>10887</v>
      </c>
      <c r="F40" s="53">
        <f>F37-F38-F39</f>
        <v>20841</v>
      </c>
      <c r="G40" s="53">
        <f>G37-G38-G39</f>
        <v>-1734</v>
      </c>
      <c r="H40" s="53">
        <f t="shared" si="19"/>
        <v>43077</v>
      </c>
      <c r="I40" s="53">
        <f>I37-I38-I39</f>
        <v>0</v>
      </c>
      <c r="J40" s="53">
        <f t="shared" si="16"/>
        <v>43077</v>
      </c>
      <c r="L40" s="210" t="s">
        <v>206</v>
      </c>
      <c r="M40" s="210"/>
      <c r="N40" s="53">
        <f>N37-N38-N39</f>
        <v>5659</v>
      </c>
      <c r="O40" s="53">
        <f>O37-O38-O39</f>
        <v>4420</v>
      </c>
      <c r="P40" s="53">
        <f>P37-P38-P39</f>
        <v>11731</v>
      </c>
      <c r="Q40" s="53">
        <f>Q37-Q38-Q39</f>
        <v>-1073.69</v>
      </c>
      <c r="R40" s="53">
        <f t="shared" si="20"/>
        <v>20736.310000000001</v>
      </c>
      <c r="S40" s="53">
        <f>S37-S38-S39</f>
        <v>0</v>
      </c>
      <c r="T40" s="53">
        <f t="shared" si="18"/>
        <v>20736.310000000001</v>
      </c>
    </row>
    <row r="41" spans="2:20" s="51" customFormat="1" ht="11.1" customHeight="1" x14ac:dyDescent="0.2">
      <c r="B41" s="213" t="s">
        <v>207</v>
      </c>
      <c r="C41" s="214"/>
      <c r="D41" s="56">
        <v>-659</v>
      </c>
      <c r="E41" s="56">
        <v>-36</v>
      </c>
      <c r="F41" s="56">
        <v>-1387</v>
      </c>
      <c r="G41" s="56">
        <v>0</v>
      </c>
      <c r="H41" s="56">
        <f t="shared" si="19"/>
        <v>-2082</v>
      </c>
      <c r="I41" s="56">
        <v>0</v>
      </c>
      <c r="J41" s="56">
        <f t="shared" si="16"/>
        <v>-2082</v>
      </c>
      <c r="L41" s="213" t="s">
        <v>207</v>
      </c>
      <c r="M41" s="214"/>
      <c r="N41" s="56">
        <f t="shared" ref="N41:P43" si="22">D41-D11</f>
        <v>-407</v>
      </c>
      <c r="O41" s="56">
        <f t="shared" si="22"/>
        <v>40</v>
      </c>
      <c r="P41" s="56">
        <f t="shared" si="22"/>
        <v>-758</v>
      </c>
      <c r="Q41" s="56">
        <v>0</v>
      </c>
      <c r="R41" s="56">
        <f t="shared" si="20"/>
        <v>-1125</v>
      </c>
      <c r="S41" s="56">
        <f>I41-I11</f>
        <v>0</v>
      </c>
      <c r="T41" s="56">
        <f t="shared" si="18"/>
        <v>-1125</v>
      </c>
    </row>
    <row r="42" spans="2:20" s="51" customFormat="1" ht="11.1" customHeight="1" x14ac:dyDescent="0.2">
      <c r="B42" s="215" t="s">
        <v>208</v>
      </c>
      <c r="C42" s="214"/>
      <c r="D42" s="56">
        <v>0</v>
      </c>
      <c r="E42" s="56">
        <v>0</v>
      </c>
      <c r="F42" s="56">
        <v>563</v>
      </c>
      <c r="G42" s="56">
        <v>0</v>
      </c>
      <c r="H42" s="56">
        <f t="shared" si="19"/>
        <v>563</v>
      </c>
      <c r="I42" s="56"/>
      <c r="J42" s="56">
        <f t="shared" si="16"/>
        <v>563</v>
      </c>
      <c r="L42" s="215" t="s">
        <v>208</v>
      </c>
      <c r="M42" s="214"/>
      <c r="N42" s="56">
        <f t="shared" si="22"/>
        <v>0</v>
      </c>
      <c r="O42" s="56">
        <f t="shared" si="22"/>
        <v>0</v>
      </c>
      <c r="P42" s="56">
        <f t="shared" si="22"/>
        <v>328</v>
      </c>
      <c r="Q42" s="56">
        <v>0</v>
      </c>
      <c r="R42" s="56">
        <f t="shared" si="20"/>
        <v>328</v>
      </c>
      <c r="S42" s="56">
        <f>I42-I12</f>
        <v>0</v>
      </c>
      <c r="T42" s="56">
        <f t="shared" si="18"/>
        <v>328</v>
      </c>
    </row>
    <row r="43" spans="2:20" s="51" customFormat="1" ht="11.1" customHeight="1" x14ac:dyDescent="0.2">
      <c r="B43" s="215" t="s">
        <v>27</v>
      </c>
      <c r="C43" s="214"/>
      <c r="D43" s="56">
        <v>0</v>
      </c>
      <c r="E43" s="56">
        <v>0</v>
      </c>
      <c r="F43" s="56">
        <v>0</v>
      </c>
      <c r="G43" s="56">
        <v>0</v>
      </c>
      <c r="H43" s="56">
        <f t="shared" si="19"/>
        <v>0</v>
      </c>
      <c r="I43" s="56">
        <v>0</v>
      </c>
      <c r="J43" s="56">
        <f t="shared" si="16"/>
        <v>0</v>
      </c>
      <c r="L43" s="215" t="s">
        <v>27</v>
      </c>
      <c r="M43" s="214"/>
      <c r="N43" s="56">
        <f t="shared" si="22"/>
        <v>0</v>
      </c>
      <c r="O43" s="56">
        <f t="shared" si="22"/>
        <v>0</v>
      </c>
      <c r="P43" s="56">
        <f t="shared" si="22"/>
        <v>0</v>
      </c>
      <c r="Q43" s="56">
        <v>0</v>
      </c>
      <c r="R43" s="56">
        <f t="shared" si="20"/>
        <v>0</v>
      </c>
      <c r="S43" s="56">
        <f>I43-I13</f>
        <v>0</v>
      </c>
      <c r="T43" s="56">
        <f t="shared" si="18"/>
        <v>0</v>
      </c>
    </row>
    <row r="44" spans="2:20" s="51" customFormat="1" ht="11.1" customHeight="1" x14ac:dyDescent="0.2">
      <c r="B44" s="210" t="s">
        <v>209</v>
      </c>
      <c r="C44" s="210"/>
      <c r="D44" s="53">
        <f t="shared" ref="D44:G44" si="23">D40+D41+D42+D43</f>
        <v>12424</v>
      </c>
      <c r="E44" s="53">
        <f t="shared" si="23"/>
        <v>10851</v>
      </c>
      <c r="F44" s="53">
        <f t="shared" si="23"/>
        <v>20017</v>
      </c>
      <c r="G44" s="53">
        <f t="shared" si="23"/>
        <v>-1734</v>
      </c>
      <c r="H44" s="53">
        <f t="shared" si="19"/>
        <v>41558</v>
      </c>
      <c r="I44" s="53">
        <f>I40+I41+I43</f>
        <v>0</v>
      </c>
      <c r="J44" s="53">
        <f t="shared" si="16"/>
        <v>41558</v>
      </c>
      <c r="L44" s="210" t="s">
        <v>209</v>
      </c>
      <c r="M44" s="210"/>
      <c r="N44" s="53">
        <f t="shared" ref="N44:Q44" si="24">N40+N41+N42+N43</f>
        <v>5252</v>
      </c>
      <c r="O44" s="53">
        <f t="shared" si="24"/>
        <v>4460</v>
      </c>
      <c r="P44" s="53">
        <f t="shared" si="24"/>
        <v>11301</v>
      </c>
      <c r="Q44" s="53">
        <f t="shared" si="24"/>
        <v>-1073.69</v>
      </c>
      <c r="R44" s="53">
        <f t="shared" si="20"/>
        <v>19939.310000000001</v>
      </c>
      <c r="S44" s="53">
        <f>S40+S41+S43</f>
        <v>0</v>
      </c>
      <c r="T44" s="53">
        <f t="shared" si="18"/>
        <v>19939.310000000001</v>
      </c>
    </row>
    <row r="45" spans="2:20" s="51" customFormat="1" ht="11.1" customHeight="1" x14ac:dyDescent="0.2">
      <c r="B45" s="82" t="s">
        <v>22</v>
      </c>
      <c r="C45" s="83"/>
      <c r="D45" s="53">
        <v>12267</v>
      </c>
      <c r="E45" s="53">
        <v>7891</v>
      </c>
      <c r="F45" s="53">
        <v>4513</v>
      </c>
      <c r="G45" s="53">
        <v>0</v>
      </c>
      <c r="H45" s="53">
        <f t="shared" si="19"/>
        <v>24671</v>
      </c>
      <c r="I45" s="53">
        <v>0</v>
      </c>
      <c r="J45" s="53">
        <f t="shared" si="16"/>
        <v>24671</v>
      </c>
      <c r="L45" s="82" t="s">
        <v>22</v>
      </c>
      <c r="M45" s="83"/>
      <c r="N45" s="53">
        <f>D45-D15</f>
        <v>6303</v>
      </c>
      <c r="O45" s="53">
        <f>E45-E15</f>
        <v>4522</v>
      </c>
      <c r="P45" s="53">
        <f>F45-F15</f>
        <v>2150</v>
      </c>
      <c r="Q45" s="53">
        <f>G45-G15</f>
        <v>0</v>
      </c>
      <c r="R45" s="53">
        <f t="shared" si="20"/>
        <v>12975</v>
      </c>
      <c r="S45" s="53">
        <f>I45-I15</f>
        <v>0</v>
      </c>
      <c r="T45" s="53">
        <f t="shared" si="18"/>
        <v>12975</v>
      </c>
    </row>
    <row r="46" spans="2:20" s="51" customFormat="1" ht="11.1" customHeight="1" x14ac:dyDescent="0.2">
      <c r="B46" s="211" t="s">
        <v>23</v>
      </c>
      <c r="C46" s="212"/>
      <c r="D46" s="53">
        <f>D44+D45</f>
        <v>24691</v>
      </c>
      <c r="E46" s="53">
        <f t="shared" ref="E46:G46" si="25">E44+E45</f>
        <v>18742</v>
      </c>
      <c r="F46" s="53">
        <f t="shared" si="25"/>
        <v>24530</v>
      </c>
      <c r="G46" s="53">
        <f t="shared" si="25"/>
        <v>-1734</v>
      </c>
      <c r="H46" s="53">
        <f t="shared" si="19"/>
        <v>66229</v>
      </c>
      <c r="I46" s="53">
        <f>I44+I45</f>
        <v>0</v>
      </c>
      <c r="J46" s="53">
        <f t="shared" si="16"/>
        <v>66229</v>
      </c>
      <c r="L46" s="211" t="s">
        <v>23</v>
      </c>
      <c r="M46" s="212"/>
      <c r="N46" s="53">
        <f>N44+N45</f>
        <v>11555</v>
      </c>
      <c r="O46" s="53">
        <f t="shared" ref="O46:Q46" si="26">O44+O45</f>
        <v>8982</v>
      </c>
      <c r="P46" s="53">
        <f t="shared" si="26"/>
        <v>13451</v>
      </c>
      <c r="Q46" s="53">
        <f t="shared" si="26"/>
        <v>-1073.69</v>
      </c>
      <c r="R46" s="53">
        <f t="shared" si="20"/>
        <v>32914.31</v>
      </c>
      <c r="S46" s="53">
        <f>S44+S45</f>
        <v>0</v>
      </c>
      <c r="T46" s="53">
        <f t="shared" si="18"/>
        <v>32914.31</v>
      </c>
    </row>
    <row r="47" spans="2:20" s="51" customFormat="1" ht="11.1" customHeight="1" x14ac:dyDescent="0.2">
      <c r="B47" s="217" t="s">
        <v>213</v>
      </c>
      <c r="C47" s="218"/>
      <c r="D47" s="218"/>
      <c r="E47" s="218"/>
      <c r="F47" s="218"/>
      <c r="G47" s="218"/>
      <c r="H47" s="78"/>
      <c r="I47" s="78"/>
      <c r="J47" s="78"/>
      <c r="L47" s="217" t="s">
        <v>214</v>
      </c>
      <c r="M47" s="218"/>
      <c r="N47" s="218"/>
      <c r="O47" s="218"/>
      <c r="P47" s="218"/>
      <c r="Q47" s="218"/>
      <c r="R47" s="78"/>
      <c r="S47" s="78"/>
      <c r="T47" s="78"/>
    </row>
    <row r="48" spans="2:20" s="51" customFormat="1" ht="11.1" customHeight="1" x14ac:dyDescent="0.2">
      <c r="B48" s="216" t="s">
        <v>204</v>
      </c>
      <c r="C48" s="216"/>
      <c r="D48" s="56">
        <v>174599</v>
      </c>
      <c r="E48" s="56">
        <v>94169</v>
      </c>
      <c r="F48" s="56">
        <v>115768</v>
      </c>
      <c r="G48" s="56">
        <v>0</v>
      </c>
      <c r="H48" s="56">
        <f t="shared" ref="H48:H59" si="27">SUM(D48:G48)</f>
        <v>384536</v>
      </c>
      <c r="I48" s="56">
        <v>11540</v>
      </c>
      <c r="J48" s="56">
        <f t="shared" ref="J48:J59" si="28">H48+I48</f>
        <v>396076</v>
      </c>
      <c r="L48" s="216" t="s">
        <v>204</v>
      </c>
      <c r="M48" s="216"/>
      <c r="N48" s="56">
        <f t="shared" ref="N48:Q49" si="29">D48-D18</f>
        <v>98059</v>
      </c>
      <c r="O48" s="56">
        <f t="shared" si="29"/>
        <v>45297</v>
      </c>
      <c r="P48" s="56">
        <f t="shared" si="29"/>
        <v>58943</v>
      </c>
      <c r="Q48" s="56">
        <f t="shared" si="29"/>
        <v>0</v>
      </c>
      <c r="R48" s="56">
        <f>SUM(N48:Q48)</f>
        <v>202299</v>
      </c>
      <c r="S48" s="56">
        <f>I48-I18</f>
        <v>5594</v>
      </c>
      <c r="T48" s="56">
        <f t="shared" ref="T48:T59" si="30">R48+S48</f>
        <v>207893</v>
      </c>
    </row>
    <row r="49" spans="2:20" s="51" customFormat="1" ht="11.1" customHeight="1" x14ac:dyDescent="0.2">
      <c r="B49" s="216" t="s">
        <v>33</v>
      </c>
      <c r="C49" s="216"/>
      <c r="D49" s="56">
        <v>121438</v>
      </c>
      <c r="E49" s="56">
        <v>70137</v>
      </c>
      <c r="F49" s="56">
        <v>69623</v>
      </c>
      <c r="G49" s="56">
        <v>0</v>
      </c>
      <c r="H49" s="56">
        <f t="shared" si="27"/>
        <v>261198</v>
      </c>
      <c r="I49" s="56">
        <v>10382</v>
      </c>
      <c r="J49" s="56">
        <f t="shared" si="28"/>
        <v>271580</v>
      </c>
      <c r="L49" s="216" t="s">
        <v>33</v>
      </c>
      <c r="M49" s="216"/>
      <c r="N49" s="56">
        <f t="shared" si="29"/>
        <v>67767</v>
      </c>
      <c r="O49" s="56">
        <f t="shared" si="29"/>
        <v>34922</v>
      </c>
      <c r="P49" s="56">
        <f t="shared" si="29"/>
        <v>34902</v>
      </c>
      <c r="Q49" s="56">
        <f t="shared" si="29"/>
        <v>0</v>
      </c>
      <c r="R49" s="56">
        <f t="shared" ref="R49:R59" si="31">SUM(N49:Q49)</f>
        <v>137591</v>
      </c>
      <c r="S49" s="56">
        <f>I49-I19</f>
        <v>5162</v>
      </c>
      <c r="T49" s="56">
        <f t="shared" si="30"/>
        <v>142753</v>
      </c>
    </row>
    <row r="50" spans="2:20" s="51" customFormat="1" ht="11.1" customHeight="1" x14ac:dyDescent="0.2">
      <c r="B50" s="210" t="s">
        <v>205</v>
      </c>
      <c r="C50" s="210"/>
      <c r="D50" s="53">
        <f>D48-D49</f>
        <v>53161</v>
      </c>
      <c r="E50" s="53">
        <f>E48-E49</f>
        <v>24032</v>
      </c>
      <c r="F50" s="53">
        <f>F48-F49</f>
        <v>46145</v>
      </c>
      <c r="G50" s="53">
        <f>G48-G49</f>
        <v>0</v>
      </c>
      <c r="H50" s="53">
        <f t="shared" si="27"/>
        <v>123338</v>
      </c>
      <c r="I50" s="53">
        <f>I48-I49</f>
        <v>1158</v>
      </c>
      <c r="J50" s="53">
        <f t="shared" si="28"/>
        <v>124496</v>
      </c>
      <c r="L50" s="210" t="s">
        <v>205</v>
      </c>
      <c r="M50" s="210"/>
      <c r="N50" s="53">
        <f>N48-N49</f>
        <v>30292</v>
      </c>
      <c r="O50" s="53">
        <f>O48-O49</f>
        <v>10375</v>
      </c>
      <c r="P50" s="53">
        <f>P48-P49</f>
        <v>24041</v>
      </c>
      <c r="Q50" s="53">
        <f>Q48-Q49</f>
        <v>0</v>
      </c>
      <c r="R50" s="53">
        <f t="shared" si="31"/>
        <v>64708</v>
      </c>
      <c r="S50" s="53">
        <f>S48-S49</f>
        <v>432</v>
      </c>
      <c r="T50" s="53">
        <f t="shared" si="30"/>
        <v>65140</v>
      </c>
    </row>
    <row r="51" spans="2:20" s="51" customFormat="1" ht="11.1" customHeight="1" x14ac:dyDescent="0.2">
      <c r="B51" s="213" t="s">
        <v>4</v>
      </c>
      <c r="C51" s="214"/>
      <c r="D51" s="56">
        <v>8342</v>
      </c>
      <c r="E51" s="56">
        <v>2648</v>
      </c>
      <c r="F51" s="56">
        <v>7527</v>
      </c>
      <c r="G51" s="56">
        <v>120</v>
      </c>
      <c r="H51" s="56">
        <f t="shared" si="27"/>
        <v>18637</v>
      </c>
      <c r="I51" s="56">
        <v>110</v>
      </c>
      <c r="J51" s="56">
        <f t="shared" si="28"/>
        <v>18747</v>
      </c>
      <c r="L51" s="213" t="s">
        <v>4</v>
      </c>
      <c r="M51" s="214"/>
      <c r="N51" s="56">
        <f t="shared" ref="N51:Q52" si="32">D51-D21</f>
        <v>4371</v>
      </c>
      <c r="O51" s="56">
        <f t="shared" si="32"/>
        <v>1478</v>
      </c>
      <c r="P51" s="56">
        <f t="shared" si="32"/>
        <v>4047</v>
      </c>
      <c r="Q51" s="56">
        <f t="shared" si="32"/>
        <v>60</v>
      </c>
      <c r="R51" s="56">
        <f t="shared" si="31"/>
        <v>9956</v>
      </c>
      <c r="S51" s="56">
        <f>I51-I21</f>
        <v>66</v>
      </c>
      <c r="T51" s="56">
        <f t="shared" si="30"/>
        <v>10022</v>
      </c>
    </row>
    <row r="52" spans="2:20" s="51" customFormat="1" ht="11.1" customHeight="1" x14ac:dyDescent="0.2">
      <c r="B52" s="213" t="s">
        <v>5</v>
      </c>
      <c r="C52" s="214"/>
      <c r="D52" s="56">
        <v>29213</v>
      </c>
      <c r="E52" s="56">
        <v>11394</v>
      </c>
      <c r="F52" s="56">
        <v>16945</v>
      </c>
      <c r="G52" s="56">
        <v>1348.44</v>
      </c>
      <c r="H52" s="56">
        <f t="shared" si="27"/>
        <v>58900.44</v>
      </c>
      <c r="I52" s="56">
        <v>210</v>
      </c>
      <c r="J52" s="56">
        <f t="shared" si="28"/>
        <v>59110.44</v>
      </c>
      <c r="L52" s="213" t="s">
        <v>5</v>
      </c>
      <c r="M52" s="214"/>
      <c r="N52" s="56">
        <f t="shared" si="32"/>
        <v>14687</v>
      </c>
      <c r="O52" s="56">
        <f t="shared" si="32"/>
        <v>4752</v>
      </c>
      <c r="P52" s="56">
        <f t="shared" si="32"/>
        <v>9191</v>
      </c>
      <c r="Q52" s="56">
        <f t="shared" si="32"/>
        <v>632.44000000000005</v>
      </c>
      <c r="R52" s="56">
        <f t="shared" si="31"/>
        <v>29262.44</v>
      </c>
      <c r="S52" s="56">
        <f>I52-I22</f>
        <v>210</v>
      </c>
      <c r="T52" s="56">
        <f t="shared" si="30"/>
        <v>29472.44</v>
      </c>
    </row>
    <row r="53" spans="2:20" s="51" customFormat="1" ht="11.1" customHeight="1" x14ac:dyDescent="0.2">
      <c r="B53" s="210" t="s">
        <v>206</v>
      </c>
      <c r="C53" s="210"/>
      <c r="D53" s="53">
        <f>D50-D51-D52</f>
        <v>15606</v>
      </c>
      <c r="E53" s="53">
        <f>E50-E51-E52</f>
        <v>9990</v>
      </c>
      <c r="F53" s="53">
        <f>F50-F51-F52</f>
        <v>21673</v>
      </c>
      <c r="G53" s="53">
        <f>G50-G51-G52</f>
        <v>-1468.44</v>
      </c>
      <c r="H53" s="53">
        <f t="shared" si="27"/>
        <v>45800.56</v>
      </c>
      <c r="I53" s="53">
        <f>I50-I51-I52</f>
        <v>838</v>
      </c>
      <c r="J53" s="53">
        <f t="shared" si="28"/>
        <v>46638.559999999998</v>
      </c>
      <c r="L53" s="210" t="s">
        <v>206</v>
      </c>
      <c r="M53" s="210"/>
      <c r="N53" s="53">
        <f>N50-N51-N52</f>
        <v>11234</v>
      </c>
      <c r="O53" s="53">
        <f>O50-O51-O52</f>
        <v>4145</v>
      </c>
      <c r="P53" s="53">
        <f>P50-P51-P52</f>
        <v>10803</v>
      </c>
      <c r="Q53" s="53">
        <f>Q50-Q51-Q52</f>
        <v>-692.44</v>
      </c>
      <c r="R53" s="53">
        <f t="shared" si="31"/>
        <v>25489.56</v>
      </c>
      <c r="S53" s="53">
        <f>S50-S51-S52</f>
        <v>156</v>
      </c>
      <c r="T53" s="53">
        <f t="shared" si="30"/>
        <v>25645.56</v>
      </c>
    </row>
    <row r="54" spans="2:20" s="51" customFormat="1" ht="11.1" customHeight="1" x14ac:dyDescent="0.2">
      <c r="B54" s="213" t="s">
        <v>207</v>
      </c>
      <c r="C54" s="214"/>
      <c r="D54" s="56">
        <v>-762</v>
      </c>
      <c r="E54" s="56">
        <v>21</v>
      </c>
      <c r="F54" s="56">
        <v>-835</v>
      </c>
      <c r="G54" s="56">
        <v>0</v>
      </c>
      <c r="H54" s="56">
        <f t="shared" si="27"/>
        <v>-1576</v>
      </c>
      <c r="I54" s="56">
        <v>0</v>
      </c>
      <c r="J54" s="56">
        <f t="shared" si="28"/>
        <v>-1576</v>
      </c>
      <c r="L54" s="213" t="s">
        <v>207</v>
      </c>
      <c r="M54" s="214"/>
      <c r="N54" s="56">
        <f t="shared" ref="N54:Q56" si="33">D54-D24</f>
        <v>-334</v>
      </c>
      <c r="O54" s="56">
        <f t="shared" si="33"/>
        <v>113</v>
      </c>
      <c r="P54" s="56">
        <f t="shared" si="33"/>
        <v>-354</v>
      </c>
      <c r="Q54" s="56">
        <f t="shared" si="33"/>
        <v>0</v>
      </c>
      <c r="R54" s="56">
        <f t="shared" si="31"/>
        <v>-575</v>
      </c>
      <c r="S54" s="56">
        <f>I54-I24</f>
        <v>0</v>
      </c>
      <c r="T54" s="56">
        <f t="shared" si="30"/>
        <v>-575</v>
      </c>
    </row>
    <row r="55" spans="2:20" s="51" customFormat="1" ht="11.1" customHeight="1" x14ac:dyDescent="0.2">
      <c r="B55" s="215" t="s">
        <v>208</v>
      </c>
      <c r="C55" s="214"/>
      <c r="D55" s="56">
        <v>0</v>
      </c>
      <c r="E55" s="56">
        <v>13</v>
      </c>
      <c r="F55" s="56">
        <v>440</v>
      </c>
      <c r="G55" s="56">
        <v>0</v>
      </c>
      <c r="H55" s="56">
        <f t="shared" si="27"/>
        <v>453</v>
      </c>
      <c r="I55" s="56">
        <v>0</v>
      </c>
      <c r="J55" s="56">
        <f t="shared" si="28"/>
        <v>453</v>
      </c>
      <c r="L55" s="215" t="s">
        <v>208</v>
      </c>
      <c r="M55" s="214"/>
      <c r="N55" s="56">
        <f t="shared" si="33"/>
        <v>0</v>
      </c>
      <c r="O55" s="56">
        <f t="shared" si="33"/>
        <v>13</v>
      </c>
      <c r="P55" s="56">
        <f t="shared" si="33"/>
        <v>283</v>
      </c>
      <c r="Q55" s="56">
        <f t="shared" si="33"/>
        <v>0</v>
      </c>
      <c r="R55" s="56">
        <f t="shared" si="31"/>
        <v>296</v>
      </c>
      <c r="S55" s="56">
        <f>I55-I25</f>
        <v>0</v>
      </c>
      <c r="T55" s="56">
        <f t="shared" si="30"/>
        <v>296</v>
      </c>
    </row>
    <row r="56" spans="2:20" s="51" customFormat="1" ht="11.1" customHeight="1" x14ac:dyDescent="0.2">
      <c r="B56" s="215" t="s">
        <v>27</v>
      </c>
      <c r="C56" s="214"/>
      <c r="D56" s="56">
        <v>0</v>
      </c>
      <c r="E56" s="56">
        <v>0</v>
      </c>
      <c r="F56" s="56">
        <v>0</v>
      </c>
      <c r="G56" s="56">
        <v>0</v>
      </c>
      <c r="H56" s="56">
        <f t="shared" si="27"/>
        <v>0</v>
      </c>
      <c r="I56" s="56">
        <v>0</v>
      </c>
      <c r="J56" s="56">
        <f t="shared" si="28"/>
        <v>0</v>
      </c>
      <c r="L56" s="215" t="s">
        <v>27</v>
      </c>
      <c r="M56" s="214"/>
      <c r="N56" s="56">
        <f t="shared" si="33"/>
        <v>0</v>
      </c>
      <c r="O56" s="56">
        <f t="shared" si="33"/>
        <v>0</v>
      </c>
      <c r="P56" s="56">
        <f t="shared" si="33"/>
        <v>0</v>
      </c>
      <c r="Q56" s="56">
        <f t="shared" si="33"/>
        <v>0</v>
      </c>
      <c r="R56" s="56">
        <f t="shared" si="31"/>
        <v>0</v>
      </c>
      <c r="S56" s="56">
        <f>I56-I26</f>
        <v>0</v>
      </c>
      <c r="T56" s="56">
        <f t="shared" si="30"/>
        <v>0</v>
      </c>
    </row>
    <row r="57" spans="2:20" s="51" customFormat="1" ht="11.1" customHeight="1" x14ac:dyDescent="0.2">
      <c r="B57" s="210" t="s">
        <v>209</v>
      </c>
      <c r="C57" s="210"/>
      <c r="D57" s="53">
        <f>D53+D54+D55+D56</f>
        <v>14844</v>
      </c>
      <c r="E57" s="53">
        <f>E53+E54+E55+E56</f>
        <v>10024</v>
      </c>
      <c r="F57" s="53">
        <f>F53+F54+F55+F56</f>
        <v>21278</v>
      </c>
      <c r="G57" s="53">
        <f>G53+G54+G55+G56</f>
        <v>-1468.44</v>
      </c>
      <c r="H57" s="53">
        <f t="shared" si="27"/>
        <v>44677.56</v>
      </c>
      <c r="I57" s="53">
        <f>I53+I54+I56</f>
        <v>838</v>
      </c>
      <c r="J57" s="53">
        <f t="shared" si="28"/>
        <v>45515.56</v>
      </c>
      <c r="L57" s="210" t="s">
        <v>209</v>
      </c>
      <c r="M57" s="210"/>
      <c r="N57" s="53">
        <f t="shared" ref="N57:Q57" si="34">N53+N54+N55+N56</f>
        <v>10900</v>
      </c>
      <c r="O57" s="53">
        <f t="shared" si="34"/>
        <v>4271</v>
      </c>
      <c r="P57" s="53">
        <f t="shared" si="34"/>
        <v>10732</v>
      </c>
      <c r="Q57" s="53">
        <f t="shared" si="34"/>
        <v>-692.44</v>
      </c>
      <c r="R57" s="53">
        <f t="shared" si="31"/>
        <v>25210.560000000001</v>
      </c>
      <c r="S57" s="53">
        <f>S53+S54+S56</f>
        <v>156</v>
      </c>
      <c r="T57" s="53">
        <f t="shared" si="30"/>
        <v>25366.560000000001</v>
      </c>
    </row>
    <row r="58" spans="2:20" s="51" customFormat="1" ht="11.1" customHeight="1" x14ac:dyDescent="0.2">
      <c r="B58" s="82" t="s">
        <v>22</v>
      </c>
      <c r="C58" s="83"/>
      <c r="D58" s="53">
        <v>10434</v>
      </c>
      <c r="E58" s="53">
        <v>6063</v>
      </c>
      <c r="F58" s="53">
        <v>3879</v>
      </c>
      <c r="G58" s="53">
        <v>0</v>
      </c>
      <c r="H58" s="53">
        <f t="shared" si="27"/>
        <v>20376</v>
      </c>
      <c r="I58" s="53">
        <v>0</v>
      </c>
      <c r="J58" s="53">
        <f t="shared" si="28"/>
        <v>20376</v>
      </c>
      <c r="L58" s="82" t="s">
        <v>22</v>
      </c>
      <c r="M58" s="83"/>
      <c r="N58" s="53">
        <f>D58-D28</f>
        <v>5162</v>
      </c>
      <c r="O58" s="53">
        <f>E58-E28</f>
        <v>3140</v>
      </c>
      <c r="P58" s="53">
        <f>F58-F28</f>
        <v>2037</v>
      </c>
      <c r="Q58" s="53">
        <f>G58-G28</f>
        <v>0</v>
      </c>
      <c r="R58" s="53">
        <f t="shared" si="31"/>
        <v>10339</v>
      </c>
      <c r="S58" s="53">
        <f>I58-I28</f>
        <v>0</v>
      </c>
      <c r="T58" s="53">
        <f t="shared" si="30"/>
        <v>10339</v>
      </c>
    </row>
    <row r="59" spans="2:20" s="51" customFormat="1" ht="11.1" customHeight="1" x14ac:dyDescent="0.2">
      <c r="B59" s="211" t="s">
        <v>23</v>
      </c>
      <c r="C59" s="212"/>
      <c r="D59" s="53">
        <f>D57+D58</f>
        <v>25278</v>
      </c>
      <c r="E59" s="53">
        <f t="shared" ref="E59:G59" si="35">E57+E58</f>
        <v>16087</v>
      </c>
      <c r="F59" s="53">
        <f t="shared" si="35"/>
        <v>25157</v>
      </c>
      <c r="G59" s="53">
        <f t="shared" si="35"/>
        <v>-1468.44</v>
      </c>
      <c r="H59" s="53">
        <f t="shared" si="27"/>
        <v>65053.56</v>
      </c>
      <c r="I59" s="53">
        <f t="shared" ref="I59" si="36">I57+I58</f>
        <v>838</v>
      </c>
      <c r="J59" s="53">
        <f t="shared" si="28"/>
        <v>65891.56</v>
      </c>
      <c r="L59" s="211" t="s">
        <v>23</v>
      </c>
      <c r="M59" s="212"/>
      <c r="N59" s="53">
        <f>N57+N58</f>
        <v>16062</v>
      </c>
      <c r="O59" s="53">
        <f t="shared" ref="O59:Q59" si="37">O57+O58</f>
        <v>7411</v>
      </c>
      <c r="P59" s="53">
        <f t="shared" si="37"/>
        <v>12769</v>
      </c>
      <c r="Q59" s="53">
        <f t="shared" si="37"/>
        <v>-692.44</v>
      </c>
      <c r="R59" s="53">
        <f t="shared" si="31"/>
        <v>35549.56</v>
      </c>
      <c r="S59" s="53">
        <f>S57+S58</f>
        <v>156</v>
      </c>
      <c r="T59" s="53">
        <f t="shared" si="30"/>
        <v>35705.56</v>
      </c>
    </row>
    <row r="60" spans="2:20" s="51" customFormat="1" ht="11.1" customHeight="1" x14ac:dyDescent="0.2">
      <c r="B60" s="88"/>
      <c r="C60" s="88"/>
      <c r="D60" s="89"/>
      <c r="E60" s="89"/>
      <c r="F60" s="89"/>
      <c r="G60" s="89"/>
      <c r="H60" s="89"/>
      <c r="I60" s="89"/>
      <c r="J60" s="90"/>
      <c r="L60" s="88"/>
      <c r="M60" s="88"/>
      <c r="N60" s="89"/>
      <c r="O60" s="89"/>
      <c r="P60" s="89"/>
      <c r="Q60" s="89"/>
      <c r="R60" s="89"/>
      <c r="S60" s="89"/>
      <c r="T60" s="90"/>
    </row>
    <row r="61" spans="2:20" ht="11.1" customHeight="1" x14ac:dyDescent="0.2">
      <c r="B61" s="52" t="s">
        <v>195</v>
      </c>
      <c r="C61" s="77"/>
      <c r="D61" s="52"/>
      <c r="E61" s="52"/>
      <c r="F61" s="52"/>
      <c r="G61" s="52"/>
      <c r="H61" s="52"/>
      <c r="I61" s="52"/>
      <c r="J61" s="86"/>
      <c r="L61" s="52" t="s">
        <v>195</v>
      </c>
      <c r="M61" s="77"/>
      <c r="N61" s="52"/>
      <c r="O61" s="52"/>
      <c r="P61" s="52"/>
      <c r="Q61" s="52"/>
      <c r="R61" s="52"/>
      <c r="S61" s="52"/>
      <c r="T61" s="86"/>
    </row>
    <row r="62" spans="2:20" ht="11.1" customHeight="1" x14ac:dyDescent="0.2">
      <c r="B62" s="222" t="s">
        <v>59</v>
      </c>
      <c r="C62" s="223"/>
      <c r="D62" s="219" t="s">
        <v>196</v>
      </c>
      <c r="E62" s="219" t="s">
        <v>197</v>
      </c>
      <c r="F62" s="219" t="s">
        <v>198</v>
      </c>
      <c r="G62" s="219" t="s">
        <v>199</v>
      </c>
      <c r="H62" s="219" t="s">
        <v>200</v>
      </c>
      <c r="I62" s="219" t="s">
        <v>201</v>
      </c>
      <c r="J62" s="219" t="s">
        <v>202</v>
      </c>
      <c r="L62" s="222" t="s">
        <v>59</v>
      </c>
      <c r="M62" s="223"/>
      <c r="N62" s="219" t="s">
        <v>196</v>
      </c>
      <c r="O62" s="219" t="s">
        <v>197</v>
      </c>
      <c r="P62" s="219" t="s">
        <v>198</v>
      </c>
      <c r="Q62" s="219" t="s">
        <v>199</v>
      </c>
      <c r="R62" s="219" t="s">
        <v>200</v>
      </c>
      <c r="S62" s="219" t="s">
        <v>201</v>
      </c>
      <c r="T62" s="219" t="s">
        <v>202</v>
      </c>
    </row>
    <row r="63" spans="2:20" ht="11.1" customHeight="1" x14ac:dyDescent="0.2">
      <c r="B63" s="224"/>
      <c r="C63" s="225"/>
      <c r="D63" s="220"/>
      <c r="E63" s="220"/>
      <c r="F63" s="220"/>
      <c r="G63" s="220"/>
      <c r="H63" s="220"/>
      <c r="I63" s="220"/>
      <c r="J63" s="220"/>
      <c r="L63" s="224"/>
      <c r="M63" s="225"/>
      <c r="N63" s="220"/>
      <c r="O63" s="220"/>
      <c r="P63" s="220"/>
      <c r="Q63" s="220"/>
      <c r="R63" s="220"/>
      <c r="S63" s="220"/>
      <c r="T63" s="220"/>
    </row>
    <row r="64" spans="2:20" ht="11.1" customHeight="1" x14ac:dyDescent="0.2">
      <c r="B64" s="226" t="s">
        <v>215</v>
      </c>
      <c r="C64" s="227"/>
      <c r="D64" s="227"/>
      <c r="E64" s="227"/>
      <c r="F64" s="227"/>
      <c r="G64" s="227"/>
      <c r="H64" s="78"/>
      <c r="I64" s="78"/>
      <c r="J64" s="87"/>
      <c r="L64" s="226" t="s">
        <v>216</v>
      </c>
      <c r="M64" s="227"/>
      <c r="N64" s="227"/>
      <c r="O64" s="227"/>
      <c r="P64" s="227"/>
      <c r="Q64" s="227"/>
      <c r="R64" s="78"/>
      <c r="S64" s="78"/>
      <c r="T64" s="87"/>
    </row>
    <row r="65" spans="2:20" ht="11.1" customHeight="1" x14ac:dyDescent="0.2">
      <c r="B65" s="216" t="s">
        <v>204</v>
      </c>
      <c r="C65" s="216"/>
      <c r="D65" s="56">
        <v>279614</v>
      </c>
      <c r="E65" s="56">
        <v>174546</v>
      </c>
      <c r="F65" s="56">
        <v>189596</v>
      </c>
      <c r="G65" s="56"/>
      <c r="H65" s="56">
        <f t="shared" ref="H65:H76" si="38">SUM(D65:G65)</f>
        <v>643756</v>
      </c>
      <c r="I65" s="56"/>
      <c r="J65" s="56">
        <f>H65+I65</f>
        <v>643756</v>
      </c>
      <c r="L65" s="216" t="s">
        <v>204</v>
      </c>
      <c r="M65" s="216"/>
      <c r="N65" s="56">
        <f t="shared" ref="N65:Q66" si="39">D65-D35</f>
        <v>94503</v>
      </c>
      <c r="O65" s="56">
        <f t="shared" si="39"/>
        <v>63327</v>
      </c>
      <c r="P65" s="56">
        <f t="shared" si="39"/>
        <v>62665</v>
      </c>
      <c r="Q65" s="56">
        <f t="shared" si="39"/>
        <v>0</v>
      </c>
      <c r="R65" s="56">
        <f>SUM(N65:Q65)</f>
        <v>220495</v>
      </c>
      <c r="S65" s="56">
        <f>I65-I35</f>
        <v>0</v>
      </c>
      <c r="T65" s="56">
        <f t="shared" ref="T65:T76" si="40">R65+S65</f>
        <v>220495</v>
      </c>
    </row>
    <row r="66" spans="2:20" ht="11.1" customHeight="1" x14ac:dyDescent="0.2">
      <c r="B66" s="216" t="s">
        <v>33</v>
      </c>
      <c r="C66" s="216"/>
      <c r="D66" s="56">
        <v>202224</v>
      </c>
      <c r="E66" s="56">
        <v>134638</v>
      </c>
      <c r="F66" s="56">
        <v>120481</v>
      </c>
      <c r="G66" s="56"/>
      <c r="H66" s="56">
        <f t="shared" si="38"/>
        <v>457343</v>
      </c>
      <c r="I66" s="56"/>
      <c r="J66" s="56">
        <f t="shared" ref="J66:J76" si="41">H66+I66</f>
        <v>457343</v>
      </c>
      <c r="L66" s="216" t="s">
        <v>33</v>
      </c>
      <c r="M66" s="216"/>
      <c r="N66" s="56">
        <f t="shared" si="39"/>
        <v>68276</v>
      </c>
      <c r="O66" s="56">
        <f t="shared" si="39"/>
        <v>49420</v>
      </c>
      <c r="P66" s="56">
        <f t="shared" si="39"/>
        <v>42677</v>
      </c>
      <c r="Q66" s="56">
        <f t="shared" si="39"/>
        <v>0</v>
      </c>
      <c r="R66" s="56">
        <f t="shared" ref="R66:R76" si="42">SUM(N66:Q66)</f>
        <v>160373</v>
      </c>
      <c r="S66" s="56">
        <f>I66-I36</f>
        <v>0</v>
      </c>
      <c r="T66" s="56">
        <f t="shared" si="40"/>
        <v>160373</v>
      </c>
    </row>
    <row r="67" spans="2:20" ht="11.1" customHeight="1" x14ac:dyDescent="0.2">
      <c r="B67" s="210" t="s">
        <v>205</v>
      </c>
      <c r="C67" s="210"/>
      <c r="D67" s="53">
        <f>D65-D66</f>
        <v>77390</v>
      </c>
      <c r="E67" s="53">
        <f>E65-E66</f>
        <v>39908</v>
      </c>
      <c r="F67" s="53">
        <f>F65-F66</f>
        <v>69115</v>
      </c>
      <c r="G67" s="53">
        <f>G65-G66</f>
        <v>0</v>
      </c>
      <c r="H67" s="53">
        <f t="shared" si="38"/>
        <v>186413</v>
      </c>
      <c r="I67" s="53">
        <f>I65-I66</f>
        <v>0</v>
      </c>
      <c r="J67" s="53">
        <f t="shared" si="41"/>
        <v>186413</v>
      </c>
      <c r="L67" s="210" t="s">
        <v>205</v>
      </c>
      <c r="M67" s="210"/>
      <c r="N67" s="53">
        <f>N65-N66</f>
        <v>26227</v>
      </c>
      <c r="O67" s="53">
        <f>O65-O66</f>
        <v>13907</v>
      </c>
      <c r="P67" s="53">
        <f>P65-P66</f>
        <v>19988</v>
      </c>
      <c r="Q67" s="53">
        <f>Q65-Q66</f>
        <v>0</v>
      </c>
      <c r="R67" s="53">
        <f t="shared" si="42"/>
        <v>60122</v>
      </c>
      <c r="S67" s="53">
        <f>S65-S66</f>
        <v>0</v>
      </c>
      <c r="T67" s="53">
        <f t="shared" si="40"/>
        <v>60122</v>
      </c>
    </row>
    <row r="68" spans="2:20" ht="11.1" customHeight="1" x14ac:dyDescent="0.2">
      <c r="B68" s="213" t="s">
        <v>4</v>
      </c>
      <c r="C68" s="214"/>
      <c r="D68" s="56">
        <v>12372</v>
      </c>
      <c r="E68" s="56">
        <v>4438</v>
      </c>
      <c r="F68" s="56">
        <v>11621</v>
      </c>
      <c r="G68" s="56">
        <v>283</v>
      </c>
      <c r="H68" s="56">
        <f t="shared" si="38"/>
        <v>28714</v>
      </c>
      <c r="I68" s="56"/>
      <c r="J68" s="56">
        <f t="shared" si="41"/>
        <v>28714</v>
      </c>
      <c r="L68" s="213" t="s">
        <v>4</v>
      </c>
      <c r="M68" s="214"/>
      <c r="N68" s="56">
        <f t="shared" ref="N68:Q69" si="43">D68-D38</f>
        <v>4073</v>
      </c>
      <c r="O68" s="56">
        <f t="shared" si="43"/>
        <v>1601</v>
      </c>
      <c r="P68" s="56">
        <f t="shared" si="43"/>
        <v>3588</v>
      </c>
      <c r="Q68" s="56">
        <f t="shared" si="43"/>
        <v>92</v>
      </c>
      <c r="R68" s="56">
        <f t="shared" si="42"/>
        <v>9354</v>
      </c>
      <c r="S68" s="56">
        <f>I68-I38</f>
        <v>0</v>
      </c>
      <c r="T68" s="56">
        <f t="shared" si="40"/>
        <v>9354</v>
      </c>
    </row>
    <row r="69" spans="2:20" ht="11.1" customHeight="1" x14ac:dyDescent="0.2">
      <c r="B69" s="213" t="s">
        <v>5</v>
      </c>
      <c r="C69" s="214"/>
      <c r="D69" s="56">
        <v>42964</v>
      </c>
      <c r="E69" s="56">
        <v>18608</v>
      </c>
      <c r="F69" s="56">
        <v>29662</v>
      </c>
      <c r="G69" s="56">
        <v>2163</v>
      </c>
      <c r="H69" s="56">
        <f t="shared" si="38"/>
        <v>93397</v>
      </c>
      <c r="I69" s="56"/>
      <c r="J69" s="56">
        <f t="shared" si="41"/>
        <v>93397</v>
      </c>
      <c r="L69" s="213" t="s">
        <v>5</v>
      </c>
      <c r="M69" s="214"/>
      <c r="N69" s="56">
        <f t="shared" si="43"/>
        <v>13183</v>
      </c>
      <c r="O69" s="56">
        <f t="shared" si="43"/>
        <v>6331</v>
      </c>
      <c r="P69" s="56">
        <f t="shared" si="43"/>
        <v>9409</v>
      </c>
      <c r="Q69" s="56">
        <f t="shared" si="43"/>
        <v>620</v>
      </c>
      <c r="R69" s="56">
        <f t="shared" si="42"/>
        <v>29543</v>
      </c>
      <c r="S69" s="56">
        <f>I69-I39</f>
        <v>0</v>
      </c>
      <c r="T69" s="56">
        <f t="shared" si="40"/>
        <v>29543</v>
      </c>
    </row>
    <row r="70" spans="2:20" ht="11.1" customHeight="1" x14ac:dyDescent="0.2">
      <c r="B70" s="210" t="s">
        <v>206</v>
      </c>
      <c r="C70" s="210"/>
      <c r="D70" s="53">
        <f>D67-D68-D69</f>
        <v>22054</v>
      </c>
      <c r="E70" s="53">
        <f>E67-E68-E69</f>
        <v>16862</v>
      </c>
      <c r="F70" s="53">
        <f>F67-F68-F69</f>
        <v>27832</v>
      </c>
      <c r="G70" s="53">
        <f>G67-G68-G69</f>
        <v>-2446</v>
      </c>
      <c r="H70" s="53">
        <f t="shared" si="38"/>
        <v>64302</v>
      </c>
      <c r="I70" s="53">
        <f>I67-I68-I69</f>
        <v>0</v>
      </c>
      <c r="J70" s="53">
        <f t="shared" si="41"/>
        <v>64302</v>
      </c>
      <c r="L70" s="210" t="s">
        <v>206</v>
      </c>
      <c r="M70" s="210"/>
      <c r="N70" s="53">
        <f>N67-N68-N69</f>
        <v>8971</v>
      </c>
      <c r="O70" s="53">
        <f>O67-O68-O69</f>
        <v>5975</v>
      </c>
      <c r="P70" s="53">
        <f>P67-P68-P69</f>
        <v>6991</v>
      </c>
      <c r="Q70" s="53">
        <f>Q67-Q68-Q69</f>
        <v>-712</v>
      </c>
      <c r="R70" s="53">
        <f t="shared" si="42"/>
        <v>21225</v>
      </c>
      <c r="S70" s="53">
        <f>S67-S68-S69</f>
        <v>0</v>
      </c>
      <c r="T70" s="53">
        <f t="shared" si="40"/>
        <v>21225</v>
      </c>
    </row>
    <row r="71" spans="2:20" ht="11.1" customHeight="1" x14ac:dyDescent="0.2">
      <c r="B71" s="213" t="s">
        <v>207</v>
      </c>
      <c r="C71" s="214"/>
      <c r="D71" s="56">
        <v>-4622</v>
      </c>
      <c r="E71" s="56">
        <v>1797</v>
      </c>
      <c r="F71" s="56">
        <v>-2042</v>
      </c>
      <c r="G71" s="56"/>
      <c r="H71" s="56">
        <f t="shared" si="38"/>
        <v>-4867</v>
      </c>
      <c r="I71" s="56">
        <v>0</v>
      </c>
      <c r="J71" s="56">
        <f t="shared" si="41"/>
        <v>-4867</v>
      </c>
      <c r="L71" s="213" t="s">
        <v>207</v>
      </c>
      <c r="M71" s="214"/>
      <c r="N71" s="56">
        <f t="shared" ref="N71:Q73" si="44">D71-D41</f>
        <v>-3963</v>
      </c>
      <c r="O71" s="56">
        <f t="shared" si="44"/>
        <v>1833</v>
      </c>
      <c r="P71" s="56">
        <f t="shared" si="44"/>
        <v>-655</v>
      </c>
      <c r="Q71" s="56">
        <f t="shared" si="44"/>
        <v>0</v>
      </c>
      <c r="R71" s="56">
        <f t="shared" si="42"/>
        <v>-2785</v>
      </c>
      <c r="S71" s="56">
        <f>I71-I41</f>
        <v>0</v>
      </c>
      <c r="T71" s="56">
        <f t="shared" si="40"/>
        <v>-2785</v>
      </c>
    </row>
    <row r="72" spans="2:20" ht="11.1" customHeight="1" x14ac:dyDescent="0.2">
      <c r="B72" s="215" t="s">
        <v>208</v>
      </c>
      <c r="C72" s="214"/>
      <c r="D72" s="56">
        <v>0</v>
      </c>
      <c r="E72" s="56">
        <v>0</v>
      </c>
      <c r="F72" s="56">
        <v>1166</v>
      </c>
      <c r="G72" s="56"/>
      <c r="H72" s="56">
        <f t="shared" si="38"/>
        <v>1166</v>
      </c>
      <c r="I72" s="56"/>
      <c r="J72" s="56">
        <f t="shared" si="41"/>
        <v>1166</v>
      </c>
      <c r="L72" s="215" t="s">
        <v>208</v>
      </c>
      <c r="M72" s="214"/>
      <c r="N72" s="56">
        <f t="shared" si="44"/>
        <v>0</v>
      </c>
      <c r="O72" s="56">
        <f t="shared" si="44"/>
        <v>0</v>
      </c>
      <c r="P72" s="56">
        <f t="shared" si="44"/>
        <v>603</v>
      </c>
      <c r="Q72" s="56">
        <f t="shared" si="44"/>
        <v>0</v>
      </c>
      <c r="R72" s="56">
        <f t="shared" si="42"/>
        <v>603</v>
      </c>
      <c r="S72" s="56">
        <f>I72-I42</f>
        <v>0</v>
      </c>
      <c r="T72" s="56">
        <f t="shared" si="40"/>
        <v>603</v>
      </c>
    </row>
    <row r="73" spans="2:20" ht="11.1" customHeight="1" x14ac:dyDescent="0.2">
      <c r="B73" s="215" t="s">
        <v>27</v>
      </c>
      <c r="C73" s="214"/>
      <c r="D73" s="56"/>
      <c r="E73" s="56"/>
      <c r="F73" s="56"/>
      <c r="G73" s="56"/>
      <c r="H73" s="56">
        <f t="shared" si="38"/>
        <v>0</v>
      </c>
      <c r="I73" s="56">
        <v>0</v>
      </c>
      <c r="J73" s="56">
        <f t="shared" si="41"/>
        <v>0</v>
      </c>
      <c r="L73" s="215" t="s">
        <v>27</v>
      </c>
      <c r="M73" s="214"/>
      <c r="N73" s="56">
        <f t="shared" si="44"/>
        <v>0</v>
      </c>
      <c r="O73" s="56">
        <f t="shared" si="44"/>
        <v>0</v>
      </c>
      <c r="P73" s="56">
        <f t="shared" si="44"/>
        <v>0</v>
      </c>
      <c r="Q73" s="56">
        <f t="shared" si="44"/>
        <v>0</v>
      </c>
      <c r="R73" s="56">
        <f t="shared" si="42"/>
        <v>0</v>
      </c>
      <c r="S73" s="56">
        <f>I73-I43</f>
        <v>0</v>
      </c>
      <c r="T73" s="56">
        <f t="shared" si="40"/>
        <v>0</v>
      </c>
    </row>
    <row r="74" spans="2:20" ht="11.1" customHeight="1" x14ac:dyDescent="0.2">
      <c r="B74" s="210" t="s">
        <v>209</v>
      </c>
      <c r="C74" s="210"/>
      <c r="D74" s="53">
        <f t="shared" ref="D74:G74" si="45">D70+D71+D72+D73</f>
        <v>17432</v>
      </c>
      <c r="E74" s="53">
        <f t="shared" si="45"/>
        <v>18659</v>
      </c>
      <c r="F74" s="53">
        <f t="shared" si="45"/>
        <v>26956</v>
      </c>
      <c r="G74" s="53">
        <f t="shared" si="45"/>
        <v>-2446</v>
      </c>
      <c r="H74" s="53">
        <f t="shared" si="38"/>
        <v>60601</v>
      </c>
      <c r="I74" s="53">
        <f>I70+I71+I73</f>
        <v>0</v>
      </c>
      <c r="J74" s="53">
        <f>H74+I74</f>
        <v>60601</v>
      </c>
      <c r="L74" s="210" t="s">
        <v>209</v>
      </c>
      <c r="M74" s="210"/>
      <c r="N74" s="53">
        <f t="shared" ref="N74:Q74" si="46">N70+N71+N72+N73</f>
        <v>5008</v>
      </c>
      <c r="O74" s="53">
        <f t="shared" si="46"/>
        <v>7808</v>
      </c>
      <c r="P74" s="53">
        <f t="shared" si="46"/>
        <v>6939</v>
      </c>
      <c r="Q74" s="53">
        <f t="shared" si="46"/>
        <v>-712</v>
      </c>
      <c r="R74" s="53">
        <f t="shared" si="42"/>
        <v>19043</v>
      </c>
      <c r="S74" s="53">
        <f>S70+S71+S73</f>
        <v>0</v>
      </c>
      <c r="T74" s="53">
        <f t="shared" si="40"/>
        <v>19043</v>
      </c>
    </row>
    <row r="75" spans="2:20" ht="11.1" customHeight="1" x14ac:dyDescent="0.2">
      <c r="B75" s="82" t="s">
        <v>22</v>
      </c>
      <c r="C75" s="83"/>
      <c r="D75" s="53">
        <v>18524</v>
      </c>
      <c r="E75" s="53">
        <v>11697</v>
      </c>
      <c r="F75" s="53">
        <v>6811</v>
      </c>
      <c r="G75" s="53">
        <v>0</v>
      </c>
      <c r="H75" s="53">
        <f t="shared" si="38"/>
        <v>37032</v>
      </c>
      <c r="I75" s="53">
        <v>0</v>
      </c>
      <c r="J75" s="53">
        <f t="shared" si="41"/>
        <v>37032</v>
      </c>
      <c r="L75" s="82" t="s">
        <v>22</v>
      </c>
      <c r="M75" s="83"/>
      <c r="N75" s="53">
        <f>D75-D45</f>
        <v>6257</v>
      </c>
      <c r="O75" s="53">
        <f>E75-E45</f>
        <v>3806</v>
      </c>
      <c r="P75" s="53">
        <f>F75-F45</f>
        <v>2298</v>
      </c>
      <c r="Q75" s="53">
        <f>G75-G45</f>
        <v>0</v>
      </c>
      <c r="R75" s="53">
        <f t="shared" si="42"/>
        <v>12361</v>
      </c>
      <c r="S75" s="53">
        <f>I75-I45</f>
        <v>0</v>
      </c>
      <c r="T75" s="53">
        <f t="shared" si="40"/>
        <v>12361</v>
      </c>
    </row>
    <row r="76" spans="2:20" ht="11.1" customHeight="1" x14ac:dyDescent="0.2">
      <c r="B76" s="211" t="s">
        <v>23</v>
      </c>
      <c r="C76" s="212"/>
      <c r="D76" s="53">
        <f>D74+D75</f>
        <v>35956</v>
      </c>
      <c r="E76" s="53">
        <f t="shared" ref="E76:G76" si="47">E74+E75</f>
        <v>30356</v>
      </c>
      <c r="F76" s="53">
        <f t="shared" si="47"/>
        <v>33767</v>
      </c>
      <c r="G76" s="53">
        <f t="shared" si="47"/>
        <v>-2446</v>
      </c>
      <c r="H76" s="53">
        <f t="shared" si="38"/>
        <v>97633</v>
      </c>
      <c r="I76" s="53">
        <f>I74+I75</f>
        <v>0</v>
      </c>
      <c r="J76" s="53">
        <f t="shared" si="41"/>
        <v>97633</v>
      </c>
      <c r="L76" s="211" t="s">
        <v>23</v>
      </c>
      <c r="M76" s="212"/>
      <c r="N76" s="53">
        <f>N74+N75</f>
        <v>11265</v>
      </c>
      <c r="O76" s="53">
        <f t="shared" ref="O76:Q76" si="48">O74+O75</f>
        <v>11614</v>
      </c>
      <c r="P76" s="53">
        <f t="shared" si="48"/>
        <v>9237</v>
      </c>
      <c r="Q76" s="53">
        <f t="shared" si="48"/>
        <v>-712</v>
      </c>
      <c r="R76" s="53">
        <f t="shared" si="42"/>
        <v>31404</v>
      </c>
      <c r="S76" s="53">
        <f>S74+S75</f>
        <v>0</v>
      </c>
      <c r="T76" s="53">
        <f t="shared" si="40"/>
        <v>31404</v>
      </c>
    </row>
    <row r="77" spans="2:20" ht="11.1" customHeight="1" x14ac:dyDescent="0.2">
      <c r="B77" s="217" t="s">
        <v>217</v>
      </c>
      <c r="C77" s="218"/>
      <c r="D77" s="218"/>
      <c r="E77" s="218"/>
      <c r="F77" s="218"/>
      <c r="G77" s="218"/>
      <c r="H77" s="78"/>
      <c r="I77" s="78"/>
      <c r="J77" s="87"/>
      <c r="L77" s="217" t="s">
        <v>218</v>
      </c>
      <c r="M77" s="218"/>
      <c r="N77" s="218"/>
      <c r="O77" s="218"/>
      <c r="P77" s="218"/>
      <c r="Q77" s="218"/>
      <c r="R77" s="78"/>
      <c r="S77" s="78"/>
      <c r="T77" s="87"/>
    </row>
    <row r="78" spans="2:20" ht="11.1" customHeight="1" x14ac:dyDescent="0.2">
      <c r="B78" s="216" t="s">
        <v>204</v>
      </c>
      <c r="C78" s="216"/>
      <c r="D78" s="56">
        <v>270615</v>
      </c>
      <c r="E78" s="56">
        <v>134927</v>
      </c>
      <c r="F78" s="56">
        <v>181171</v>
      </c>
      <c r="G78" s="56"/>
      <c r="H78" s="56">
        <f t="shared" ref="H78:H89" si="49">SUM(D78:G78)</f>
        <v>586713</v>
      </c>
      <c r="I78" s="56">
        <v>13967</v>
      </c>
      <c r="J78" s="56">
        <f>H78+I78</f>
        <v>600680</v>
      </c>
      <c r="L78" s="216" t="s">
        <v>204</v>
      </c>
      <c r="M78" s="216"/>
      <c r="N78" s="56">
        <f t="shared" ref="N78:Q79" si="50">D78-D48</f>
        <v>96016</v>
      </c>
      <c r="O78" s="56">
        <f t="shared" si="50"/>
        <v>40758</v>
      </c>
      <c r="P78" s="56">
        <f t="shared" si="50"/>
        <v>65403</v>
      </c>
      <c r="Q78" s="56">
        <f t="shared" si="50"/>
        <v>0</v>
      </c>
      <c r="R78" s="56">
        <f>SUM(N78:Q78)</f>
        <v>202177</v>
      </c>
      <c r="S78" s="56">
        <f>I78-I48</f>
        <v>2427</v>
      </c>
      <c r="T78" s="56">
        <f t="shared" ref="T78:T89" si="51">R78+S78</f>
        <v>204604</v>
      </c>
    </row>
    <row r="79" spans="2:20" ht="11.1" customHeight="1" x14ac:dyDescent="0.2">
      <c r="B79" s="216" t="s">
        <v>33</v>
      </c>
      <c r="C79" s="216"/>
      <c r="D79" s="56">
        <v>189787</v>
      </c>
      <c r="E79" s="56">
        <v>102925</v>
      </c>
      <c r="F79" s="56">
        <v>107647</v>
      </c>
      <c r="G79" s="56"/>
      <c r="H79" s="56">
        <f t="shared" si="49"/>
        <v>400359</v>
      </c>
      <c r="I79" s="56">
        <v>12525</v>
      </c>
      <c r="J79" s="56">
        <f t="shared" ref="J79:J89" si="52">H79+I79</f>
        <v>412884</v>
      </c>
      <c r="L79" s="216" t="s">
        <v>33</v>
      </c>
      <c r="M79" s="216"/>
      <c r="N79" s="56">
        <f t="shared" si="50"/>
        <v>68349</v>
      </c>
      <c r="O79" s="56">
        <f t="shared" si="50"/>
        <v>32788</v>
      </c>
      <c r="P79" s="56">
        <f t="shared" si="50"/>
        <v>38024</v>
      </c>
      <c r="Q79" s="56">
        <f t="shared" si="50"/>
        <v>0</v>
      </c>
      <c r="R79" s="56">
        <f t="shared" ref="R79:R89" si="53">SUM(N79:Q79)</f>
        <v>139161</v>
      </c>
      <c r="S79" s="56">
        <f>I79-I49</f>
        <v>2143</v>
      </c>
      <c r="T79" s="56">
        <f t="shared" si="51"/>
        <v>141304</v>
      </c>
    </row>
    <row r="80" spans="2:20" ht="11.1" customHeight="1" x14ac:dyDescent="0.2">
      <c r="B80" s="210" t="s">
        <v>205</v>
      </c>
      <c r="C80" s="210"/>
      <c r="D80" s="53">
        <f>D78-D79</f>
        <v>80828</v>
      </c>
      <c r="E80" s="53">
        <f>E78-E79</f>
        <v>32002</v>
      </c>
      <c r="F80" s="53">
        <f>F78-F79</f>
        <v>73524</v>
      </c>
      <c r="G80" s="53">
        <f>G78-G79</f>
        <v>0</v>
      </c>
      <c r="H80" s="53">
        <f t="shared" si="49"/>
        <v>186354</v>
      </c>
      <c r="I80" s="53">
        <f>I78-I79</f>
        <v>1442</v>
      </c>
      <c r="J80" s="53">
        <f t="shared" si="52"/>
        <v>187796</v>
      </c>
      <c r="L80" s="210" t="s">
        <v>205</v>
      </c>
      <c r="M80" s="210"/>
      <c r="N80" s="53">
        <f>N78-N79</f>
        <v>27667</v>
      </c>
      <c r="O80" s="53">
        <f>O78-O79</f>
        <v>7970</v>
      </c>
      <c r="P80" s="53">
        <f>P78-P79</f>
        <v>27379</v>
      </c>
      <c r="Q80" s="53">
        <f>Q78-Q79</f>
        <v>0</v>
      </c>
      <c r="R80" s="53">
        <f t="shared" si="53"/>
        <v>63016</v>
      </c>
      <c r="S80" s="53">
        <f>S78-S79</f>
        <v>284</v>
      </c>
      <c r="T80" s="53">
        <f t="shared" si="51"/>
        <v>63300</v>
      </c>
    </row>
    <row r="81" spans="2:20" ht="11.1" customHeight="1" x14ac:dyDescent="0.2">
      <c r="B81" s="213" t="s">
        <v>4</v>
      </c>
      <c r="C81" s="214"/>
      <c r="D81" s="56">
        <v>12333</v>
      </c>
      <c r="E81" s="56">
        <v>4339</v>
      </c>
      <c r="F81" s="56">
        <v>11945</v>
      </c>
      <c r="G81" s="56">
        <v>180</v>
      </c>
      <c r="H81" s="56">
        <f t="shared" si="49"/>
        <v>28797</v>
      </c>
      <c r="I81" s="56">
        <v>168</v>
      </c>
      <c r="J81" s="56">
        <f t="shared" si="52"/>
        <v>28965</v>
      </c>
      <c r="L81" s="213" t="s">
        <v>4</v>
      </c>
      <c r="M81" s="214"/>
      <c r="N81" s="56">
        <f t="shared" ref="N81:Q82" si="54">D81-D51</f>
        <v>3991</v>
      </c>
      <c r="O81" s="56">
        <f t="shared" si="54"/>
        <v>1691</v>
      </c>
      <c r="P81" s="56">
        <f t="shared" si="54"/>
        <v>4418</v>
      </c>
      <c r="Q81" s="56">
        <f t="shared" si="54"/>
        <v>60</v>
      </c>
      <c r="R81" s="56">
        <f t="shared" si="53"/>
        <v>10160</v>
      </c>
      <c r="S81" s="56">
        <f>I81-I51</f>
        <v>58</v>
      </c>
      <c r="T81" s="56">
        <f t="shared" si="51"/>
        <v>10218</v>
      </c>
    </row>
    <row r="82" spans="2:20" ht="11.1" customHeight="1" x14ac:dyDescent="0.2">
      <c r="B82" s="213" t="s">
        <v>5</v>
      </c>
      <c r="C82" s="214"/>
      <c r="D82" s="56">
        <v>42515</v>
      </c>
      <c r="E82" s="56">
        <v>16812</v>
      </c>
      <c r="F82" s="56">
        <v>25942</v>
      </c>
      <c r="G82" s="56">
        <v>2537</v>
      </c>
      <c r="H82" s="56">
        <f t="shared" si="49"/>
        <v>87806</v>
      </c>
      <c r="I82" s="56"/>
      <c r="J82" s="56">
        <f t="shared" si="52"/>
        <v>87806</v>
      </c>
      <c r="L82" s="213" t="s">
        <v>5</v>
      </c>
      <c r="M82" s="214"/>
      <c r="N82" s="56">
        <f t="shared" si="54"/>
        <v>13302</v>
      </c>
      <c r="O82" s="56">
        <f t="shared" si="54"/>
        <v>5418</v>
      </c>
      <c r="P82" s="56">
        <f t="shared" si="54"/>
        <v>8997</v>
      </c>
      <c r="Q82" s="56">
        <f t="shared" si="54"/>
        <v>1188.56</v>
      </c>
      <c r="R82" s="56">
        <f t="shared" si="53"/>
        <v>28905.56</v>
      </c>
      <c r="S82" s="56">
        <f>I82-I52</f>
        <v>-210</v>
      </c>
      <c r="T82" s="56">
        <f t="shared" si="51"/>
        <v>28695.56</v>
      </c>
    </row>
    <row r="83" spans="2:20" ht="11.1" customHeight="1" x14ac:dyDescent="0.2">
      <c r="B83" s="210" t="s">
        <v>206</v>
      </c>
      <c r="C83" s="210"/>
      <c r="D83" s="53">
        <f>D80-D81-D82</f>
        <v>25980</v>
      </c>
      <c r="E83" s="53">
        <f>E80-E81-E82</f>
        <v>10851</v>
      </c>
      <c r="F83" s="53">
        <f>F80-F81-F82</f>
        <v>35637</v>
      </c>
      <c r="G83" s="53">
        <f>G80-G81-G82</f>
        <v>-2717</v>
      </c>
      <c r="H83" s="53">
        <f t="shared" si="49"/>
        <v>69751</v>
      </c>
      <c r="I83" s="53">
        <f>I80-I81-I82</f>
        <v>1274</v>
      </c>
      <c r="J83" s="53">
        <f t="shared" si="52"/>
        <v>71025</v>
      </c>
      <c r="L83" s="210" t="s">
        <v>206</v>
      </c>
      <c r="M83" s="210"/>
      <c r="N83" s="53">
        <f>N80-N81-N82</f>
        <v>10374</v>
      </c>
      <c r="O83" s="53">
        <f>O80-O81-O82</f>
        <v>861</v>
      </c>
      <c r="P83" s="53">
        <f>P80-P81-P82</f>
        <v>13964</v>
      </c>
      <c r="Q83" s="53">
        <f>Q80-Q81-Q82</f>
        <v>-1248.56</v>
      </c>
      <c r="R83" s="53">
        <f t="shared" si="53"/>
        <v>23950.44</v>
      </c>
      <c r="S83" s="53">
        <f>S80-S81-S82</f>
        <v>436</v>
      </c>
      <c r="T83" s="53">
        <f t="shared" si="51"/>
        <v>24386.44</v>
      </c>
    </row>
    <row r="84" spans="2:20" ht="11.1" customHeight="1" x14ac:dyDescent="0.2">
      <c r="B84" s="213" t="s">
        <v>207</v>
      </c>
      <c r="C84" s="214"/>
      <c r="D84" s="56">
        <v>-2804</v>
      </c>
      <c r="E84" s="56">
        <v>151</v>
      </c>
      <c r="F84" s="56">
        <v>-558</v>
      </c>
      <c r="G84" s="56">
        <v>846</v>
      </c>
      <c r="H84" s="56">
        <f t="shared" si="49"/>
        <v>-2365</v>
      </c>
      <c r="I84" s="56">
        <v>0</v>
      </c>
      <c r="J84" s="56">
        <f t="shared" si="52"/>
        <v>-2365</v>
      </c>
      <c r="L84" s="213" t="s">
        <v>207</v>
      </c>
      <c r="M84" s="214"/>
      <c r="N84" s="56">
        <f t="shared" ref="N84:Q86" si="55">D84-D54</f>
        <v>-2042</v>
      </c>
      <c r="O84" s="56">
        <f t="shared" si="55"/>
        <v>130</v>
      </c>
      <c r="P84" s="56">
        <f t="shared" si="55"/>
        <v>277</v>
      </c>
      <c r="Q84" s="56">
        <f t="shared" si="55"/>
        <v>846</v>
      </c>
      <c r="R84" s="56">
        <f t="shared" si="53"/>
        <v>-789</v>
      </c>
      <c r="S84" s="56">
        <f>I84-I54</f>
        <v>0</v>
      </c>
      <c r="T84" s="56">
        <f t="shared" si="51"/>
        <v>-789</v>
      </c>
    </row>
    <row r="85" spans="2:20" ht="11.1" customHeight="1" x14ac:dyDescent="0.2">
      <c r="B85" s="215" t="s">
        <v>208</v>
      </c>
      <c r="C85" s="214"/>
      <c r="D85" s="56">
        <v>0</v>
      </c>
      <c r="E85" s="56">
        <v>13</v>
      </c>
      <c r="F85" s="56">
        <v>921</v>
      </c>
      <c r="G85" s="56">
        <v>-1</v>
      </c>
      <c r="H85" s="56">
        <f t="shared" si="49"/>
        <v>933</v>
      </c>
      <c r="I85" s="56"/>
      <c r="J85" s="56">
        <f t="shared" si="52"/>
        <v>933</v>
      </c>
      <c r="L85" s="215" t="s">
        <v>208</v>
      </c>
      <c r="M85" s="214"/>
      <c r="N85" s="56">
        <f t="shared" si="55"/>
        <v>0</v>
      </c>
      <c r="O85" s="56">
        <f t="shared" si="55"/>
        <v>0</v>
      </c>
      <c r="P85" s="56">
        <f t="shared" si="55"/>
        <v>481</v>
      </c>
      <c r="Q85" s="56">
        <f t="shared" si="55"/>
        <v>-1</v>
      </c>
      <c r="R85" s="56">
        <f t="shared" si="53"/>
        <v>480</v>
      </c>
      <c r="S85" s="56">
        <f>I85-I55</f>
        <v>0</v>
      </c>
      <c r="T85" s="56">
        <f t="shared" si="51"/>
        <v>480</v>
      </c>
    </row>
    <row r="86" spans="2:20" ht="11.1" customHeight="1" x14ac:dyDescent="0.2">
      <c r="B86" s="215" t="s">
        <v>27</v>
      </c>
      <c r="C86" s="214"/>
      <c r="D86" s="56"/>
      <c r="E86" s="56"/>
      <c r="F86" s="56"/>
      <c r="G86" s="56"/>
      <c r="H86" s="56">
        <f t="shared" si="49"/>
        <v>0</v>
      </c>
      <c r="I86" s="56">
        <v>0</v>
      </c>
      <c r="J86" s="56">
        <f t="shared" si="52"/>
        <v>0</v>
      </c>
      <c r="L86" s="215" t="s">
        <v>27</v>
      </c>
      <c r="M86" s="214"/>
      <c r="N86" s="56">
        <f t="shared" si="55"/>
        <v>0</v>
      </c>
      <c r="O86" s="56">
        <f t="shared" si="55"/>
        <v>0</v>
      </c>
      <c r="P86" s="56">
        <f t="shared" si="55"/>
        <v>0</v>
      </c>
      <c r="Q86" s="56">
        <f t="shared" si="55"/>
        <v>0</v>
      </c>
      <c r="R86" s="56">
        <f t="shared" si="53"/>
        <v>0</v>
      </c>
      <c r="S86" s="56">
        <f>I86-I56</f>
        <v>0</v>
      </c>
      <c r="T86" s="56">
        <f t="shared" si="51"/>
        <v>0</v>
      </c>
    </row>
    <row r="87" spans="2:20" ht="11.1" customHeight="1" x14ac:dyDescent="0.2">
      <c r="B87" s="210" t="s">
        <v>209</v>
      </c>
      <c r="C87" s="210"/>
      <c r="D87" s="53">
        <f>D83+D84+D85+D86</f>
        <v>23176</v>
      </c>
      <c r="E87" s="53">
        <f>E83+E84+E85+E86</f>
        <v>11015</v>
      </c>
      <c r="F87" s="53">
        <f>F83+F84+F85+F86</f>
        <v>36000</v>
      </c>
      <c r="G87" s="53">
        <f>G83+G84+G85+G86</f>
        <v>-1872</v>
      </c>
      <c r="H87" s="53">
        <f t="shared" si="49"/>
        <v>68319</v>
      </c>
      <c r="I87" s="53">
        <f>I83+I84+I86</f>
        <v>1274</v>
      </c>
      <c r="J87" s="53">
        <f t="shared" si="52"/>
        <v>69593</v>
      </c>
      <c r="L87" s="210" t="s">
        <v>209</v>
      </c>
      <c r="M87" s="210"/>
      <c r="N87" s="53">
        <f t="shared" ref="N87:Q87" si="56">N83+N84+N85+N86</f>
        <v>8332</v>
      </c>
      <c r="O87" s="53">
        <f t="shared" si="56"/>
        <v>991</v>
      </c>
      <c r="P87" s="53">
        <f t="shared" si="56"/>
        <v>14722</v>
      </c>
      <c r="Q87" s="53">
        <f t="shared" si="56"/>
        <v>-403.55999999999995</v>
      </c>
      <c r="R87" s="53">
        <f t="shared" si="53"/>
        <v>23641.439999999999</v>
      </c>
      <c r="S87" s="53">
        <f>S83+S84+S86</f>
        <v>436</v>
      </c>
      <c r="T87" s="53">
        <f t="shared" si="51"/>
        <v>24077.439999999999</v>
      </c>
    </row>
    <row r="88" spans="2:20" ht="11.1" customHeight="1" x14ac:dyDescent="0.2">
      <c r="B88" s="82" t="s">
        <v>22</v>
      </c>
      <c r="C88" s="83"/>
      <c r="D88" s="53">
        <v>15741</v>
      </c>
      <c r="E88" s="53">
        <v>9189</v>
      </c>
      <c r="F88" s="53">
        <v>5805</v>
      </c>
      <c r="G88" s="53">
        <v>201</v>
      </c>
      <c r="H88" s="53">
        <f t="shared" si="49"/>
        <v>30936</v>
      </c>
      <c r="I88" s="53">
        <v>0</v>
      </c>
      <c r="J88" s="53">
        <f t="shared" si="52"/>
        <v>30936</v>
      </c>
      <c r="L88" s="82" t="s">
        <v>22</v>
      </c>
      <c r="M88" s="83"/>
      <c r="N88" s="53">
        <f>D88-D58</f>
        <v>5307</v>
      </c>
      <c r="O88" s="53">
        <f>E88-E58</f>
        <v>3126</v>
      </c>
      <c r="P88" s="53">
        <f>F88-F58</f>
        <v>1926</v>
      </c>
      <c r="Q88" s="53">
        <f>G88-G58</f>
        <v>201</v>
      </c>
      <c r="R88" s="53">
        <f t="shared" si="53"/>
        <v>10560</v>
      </c>
      <c r="S88" s="53">
        <f>I88-I58</f>
        <v>0</v>
      </c>
      <c r="T88" s="53">
        <f t="shared" si="51"/>
        <v>10560</v>
      </c>
    </row>
    <row r="89" spans="2:20" ht="11.1" customHeight="1" x14ac:dyDescent="0.2">
      <c r="B89" s="211" t="s">
        <v>23</v>
      </c>
      <c r="C89" s="212"/>
      <c r="D89" s="53">
        <f>D87+D88</f>
        <v>38917</v>
      </c>
      <c r="E89" s="53">
        <f t="shared" ref="E89:G89" si="57">E87+E88</f>
        <v>20204</v>
      </c>
      <c r="F89" s="53">
        <f t="shared" si="57"/>
        <v>41805</v>
      </c>
      <c r="G89" s="53">
        <f t="shared" si="57"/>
        <v>-1671</v>
      </c>
      <c r="H89" s="53">
        <f t="shared" si="49"/>
        <v>99255</v>
      </c>
      <c r="I89" s="53">
        <f t="shared" ref="I89" si="58">I87+I88</f>
        <v>1274</v>
      </c>
      <c r="J89" s="53">
        <f t="shared" si="52"/>
        <v>100529</v>
      </c>
      <c r="L89" s="211" t="s">
        <v>23</v>
      </c>
      <c r="M89" s="212"/>
      <c r="N89" s="53">
        <f>N87+N88</f>
        <v>13639</v>
      </c>
      <c r="O89" s="53">
        <f t="shared" ref="O89:Q89" si="59">O87+O88</f>
        <v>4117</v>
      </c>
      <c r="P89" s="53">
        <f t="shared" si="59"/>
        <v>16648</v>
      </c>
      <c r="Q89" s="53">
        <f t="shared" si="59"/>
        <v>-202.55999999999995</v>
      </c>
      <c r="R89" s="53">
        <f t="shared" si="53"/>
        <v>34201.440000000002</v>
      </c>
      <c r="S89" s="53">
        <f>S87+S88</f>
        <v>436</v>
      </c>
      <c r="T89" s="53">
        <f t="shared" si="51"/>
        <v>34637.440000000002</v>
      </c>
    </row>
    <row r="90" spans="2:20" ht="11.1" customHeight="1" x14ac:dyDescent="0.2">
      <c r="B90" s="52" t="s">
        <v>195</v>
      </c>
      <c r="C90" s="77"/>
      <c r="D90" s="52"/>
      <c r="E90" s="52"/>
      <c r="F90" s="52"/>
      <c r="G90" s="52"/>
      <c r="H90" s="52"/>
      <c r="I90" s="52"/>
      <c r="J90" s="86"/>
      <c r="L90" s="52" t="s">
        <v>195</v>
      </c>
      <c r="M90" s="77"/>
      <c r="N90" s="52"/>
      <c r="O90" s="52"/>
      <c r="P90" s="52"/>
      <c r="Q90" s="52"/>
      <c r="R90" s="52"/>
      <c r="S90" s="52"/>
      <c r="T90" s="86"/>
    </row>
    <row r="91" spans="2:20" ht="11.1" customHeight="1" x14ac:dyDescent="0.2">
      <c r="B91" s="52"/>
      <c r="C91" s="77"/>
      <c r="D91" s="52"/>
      <c r="E91" s="52"/>
      <c r="F91" s="52"/>
      <c r="G91" s="52"/>
      <c r="H91" s="52"/>
      <c r="I91" s="52"/>
      <c r="J91" s="86"/>
      <c r="L91" s="52"/>
      <c r="M91" s="77"/>
      <c r="N91" s="52"/>
      <c r="O91" s="52"/>
      <c r="P91" s="52"/>
      <c r="Q91" s="52"/>
      <c r="R91" s="52"/>
      <c r="S91" s="52"/>
      <c r="T91" s="86"/>
    </row>
    <row r="92" spans="2:20" ht="11.1" customHeight="1" x14ac:dyDescent="0.2">
      <c r="B92" s="222" t="s">
        <v>59</v>
      </c>
      <c r="C92" s="223"/>
      <c r="D92" s="219" t="s">
        <v>196</v>
      </c>
      <c r="E92" s="219" t="s">
        <v>197</v>
      </c>
      <c r="F92" s="219" t="s">
        <v>198</v>
      </c>
      <c r="G92" s="219" t="s">
        <v>199</v>
      </c>
      <c r="H92" s="219" t="s">
        <v>200</v>
      </c>
      <c r="I92" s="219" t="s">
        <v>201</v>
      </c>
      <c r="J92" s="219" t="s">
        <v>202</v>
      </c>
      <c r="L92" s="222" t="s">
        <v>59</v>
      </c>
      <c r="M92" s="223"/>
      <c r="N92" s="219" t="s">
        <v>196</v>
      </c>
      <c r="O92" s="219" t="s">
        <v>197</v>
      </c>
      <c r="P92" s="219" t="s">
        <v>198</v>
      </c>
      <c r="Q92" s="219" t="s">
        <v>199</v>
      </c>
      <c r="R92" s="219" t="s">
        <v>200</v>
      </c>
      <c r="S92" s="219" t="s">
        <v>201</v>
      </c>
      <c r="T92" s="219" t="s">
        <v>202</v>
      </c>
    </row>
    <row r="93" spans="2:20" ht="11.1" customHeight="1" x14ac:dyDescent="0.2">
      <c r="B93" s="224"/>
      <c r="C93" s="225"/>
      <c r="D93" s="220"/>
      <c r="E93" s="220"/>
      <c r="F93" s="220"/>
      <c r="G93" s="220"/>
      <c r="H93" s="220"/>
      <c r="I93" s="220"/>
      <c r="J93" s="221"/>
      <c r="L93" s="224"/>
      <c r="M93" s="225"/>
      <c r="N93" s="220"/>
      <c r="O93" s="220"/>
      <c r="P93" s="220"/>
      <c r="Q93" s="220"/>
      <c r="R93" s="220"/>
      <c r="S93" s="220"/>
      <c r="T93" s="221"/>
    </row>
    <row r="94" spans="2:20" ht="11.1" customHeight="1" x14ac:dyDescent="0.2">
      <c r="B94" s="226" t="s">
        <v>219</v>
      </c>
      <c r="C94" s="227"/>
      <c r="D94" s="227"/>
      <c r="E94" s="227"/>
      <c r="F94" s="227"/>
      <c r="G94" s="227"/>
      <c r="H94" s="78"/>
      <c r="I94" s="78"/>
      <c r="J94" s="87"/>
      <c r="L94" s="226" t="s">
        <v>220</v>
      </c>
      <c r="M94" s="227"/>
      <c r="N94" s="227"/>
      <c r="O94" s="227"/>
      <c r="P94" s="227"/>
      <c r="Q94" s="227"/>
      <c r="R94" s="78"/>
      <c r="S94" s="78"/>
      <c r="T94" s="87"/>
    </row>
    <row r="95" spans="2:20" ht="11.1" customHeight="1" x14ac:dyDescent="0.2">
      <c r="B95" s="216" t="s">
        <v>204</v>
      </c>
      <c r="C95" s="216"/>
      <c r="D95" s="56">
        <v>377271</v>
      </c>
      <c r="E95" s="56">
        <v>243547</v>
      </c>
      <c r="F95" s="56">
        <v>256775</v>
      </c>
      <c r="G95" s="56"/>
      <c r="H95" s="56">
        <f t="shared" ref="H95:H106" si="60">SUM(D95:G95)</f>
        <v>877593</v>
      </c>
      <c r="I95" s="56"/>
      <c r="J95" s="56">
        <f>H95+I95</f>
        <v>877593</v>
      </c>
      <c r="L95" s="216" t="s">
        <v>204</v>
      </c>
      <c r="M95" s="216"/>
      <c r="N95" s="56">
        <f t="shared" ref="N95:Q96" si="61">D95-D65</f>
        <v>97657</v>
      </c>
      <c r="O95" s="56">
        <f t="shared" si="61"/>
        <v>69001</v>
      </c>
      <c r="P95" s="56">
        <f t="shared" si="61"/>
        <v>67179</v>
      </c>
      <c r="Q95" s="56">
        <f t="shared" si="61"/>
        <v>0</v>
      </c>
      <c r="R95" s="56">
        <f>SUM(N95:Q95)</f>
        <v>233837</v>
      </c>
      <c r="S95" s="56">
        <f>I95-I65</f>
        <v>0</v>
      </c>
      <c r="T95" s="56">
        <f t="shared" ref="T95:T106" si="62">R95+S95</f>
        <v>233837</v>
      </c>
    </row>
    <row r="96" spans="2:20" ht="11.1" customHeight="1" x14ac:dyDescent="0.2">
      <c r="B96" s="216" t="s">
        <v>33</v>
      </c>
      <c r="C96" s="216"/>
      <c r="D96" s="56">
        <v>281978</v>
      </c>
      <c r="E96" s="56">
        <v>186067</v>
      </c>
      <c r="F96" s="56">
        <v>171786</v>
      </c>
      <c r="G96" s="56"/>
      <c r="H96" s="56">
        <f t="shared" si="60"/>
        <v>639831</v>
      </c>
      <c r="I96" s="56"/>
      <c r="J96" s="56">
        <f t="shared" ref="J96:J106" si="63">H96+I96</f>
        <v>639831</v>
      </c>
      <c r="L96" s="216" t="s">
        <v>33</v>
      </c>
      <c r="M96" s="216"/>
      <c r="N96" s="56">
        <f t="shared" si="61"/>
        <v>79754</v>
      </c>
      <c r="O96" s="56">
        <f t="shared" si="61"/>
        <v>51429</v>
      </c>
      <c r="P96" s="56">
        <f t="shared" si="61"/>
        <v>51305</v>
      </c>
      <c r="Q96" s="56">
        <f t="shared" si="61"/>
        <v>0</v>
      </c>
      <c r="R96" s="56">
        <f t="shared" ref="R96:R106" si="64">SUM(N96:Q96)</f>
        <v>182488</v>
      </c>
      <c r="S96" s="56">
        <f>I96-I66</f>
        <v>0</v>
      </c>
      <c r="T96" s="56">
        <f t="shared" si="62"/>
        <v>182488</v>
      </c>
    </row>
    <row r="97" spans="2:20" ht="11.1" customHeight="1" x14ac:dyDescent="0.2">
      <c r="B97" s="210" t="s">
        <v>205</v>
      </c>
      <c r="C97" s="210"/>
      <c r="D97" s="53">
        <f>D95-D96</f>
        <v>95293</v>
      </c>
      <c r="E97" s="53">
        <f>E95-E96</f>
        <v>57480</v>
      </c>
      <c r="F97" s="53">
        <f>F95-F96</f>
        <v>84989</v>
      </c>
      <c r="G97" s="53">
        <f>G95-G96</f>
        <v>0</v>
      </c>
      <c r="H97" s="53">
        <f t="shared" si="60"/>
        <v>237762</v>
      </c>
      <c r="I97" s="53">
        <f>I95-I96</f>
        <v>0</v>
      </c>
      <c r="J97" s="53">
        <f t="shared" si="63"/>
        <v>237762</v>
      </c>
      <c r="L97" s="210" t="s">
        <v>205</v>
      </c>
      <c r="M97" s="210"/>
      <c r="N97" s="53">
        <f>N95-N96</f>
        <v>17903</v>
      </c>
      <c r="O97" s="53">
        <f>O95-O96</f>
        <v>17572</v>
      </c>
      <c r="P97" s="53">
        <f>P95-P96</f>
        <v>15874</v>
      </c>
      <c r="Q97" s="53">
        <f>Q95-Q96</f>
        <v>0</v>
      </c>
      <c r="R97" s="53">
        <f t="shared" si="64"/>
        <v>51349</v>
      </c>
      <c r="S97" s="53">
        <f>S95-S96</f>
        <v>0</v>
      </c>
      <c r="T97" s="53">
        <f t="shared" si="62"/>
        <v>51349</v>
      </c>
    </row>
    <row r="98" spans="2:20" ht="11.1" customHeight="1" x14ac:dyDescent="0.2">
      <c r="B98" s="213" t="s">
        <v>4</v>
      </c>
      <c r="C98" s="214"/>
      <c r="D98" s="56">
        <v>16461</v>
      </c>
      <c r="E98" s="56">
        <v>6418</v>
      </c>
      <c r="F98" s="56">
        <v>16518</v>
      </c>
      <c r="G98" s="56">
        <v>357</v>
      </c>
      <c r="H98" s="56">
        <f t="shared" si="60"/>
        <v>39754</v>
      </c>
      <c r="I98" s="56"/>
      <c r="J98" s="56">
        <f t="shared" si="63"/>
        <v>39754</v>
      </c>
      <c r="L98" s="213" t="s">
        <v>4</v>
      </c>
      <c r="M98" s="214"/>
      <c r="N98" s="56">
        <f t="shared" ref="N98:Q99" si="65">D98-D68</f>
        <v>4089</v>
      </c>
      <c r="O98" s="56">
        <f t="shared" si="65"/>
        <v>1980</v>
      </c>
      <c r="P98" s="56">
        <f t="shared" si="65"/>
        <v>4897</v>
      </c>
      <c r="Q98" s="56">
        <f t="shared" si="65"/>
        <v>74</v>
      </c>
      <c r="R98" s="56">
        <f t="shared" si="64"/>
        <v>11040</v>
      </c>
      <c r="S98" s="56">
        <f>I98-I68</f>
        <v>0</v>
      </c>
      <c r="T98" s="56">
        <f t="shared" si="62"/>
        <v>11040</v>
      </c>
    </row>
    <row r="99" spans="2:20" ht="11.1" customHeight="1" x14ac:dyDescent="0.2">
      <c r="B99" s="213" t="s">
        <v>5</v>
      </c>
      <c r="C99" s="214"/>
      <c r="D99" s="56">
        <v>56443</v>
      </c>
      <c r="E99" s="56">
        <v>24813</v>
      </c>
      <c r="F99" s="56">
        <v>39408</v>
      </c>
      <c r="G99" s="56">
        <v>2810</v>
      </c>
      <c r="H99" s="56">
        <f t="shared" si="60"/>
        <v>123474</v>
      </c>
      <c r="I99" s="56"/>
      <c r="J99" s="56">
        <f t="shared" si="63"/>
        <v>123474</v>
      </c>
      <c r="L99" s="213" t="s">
        <v>5</v>
      </c>
      <c r="M99" s="214"/>
      <c r="N99" s="56">
        <f t="shared" si="65"/>
        <v>13479</v>
      </c>
      <c r="O99" s="56">
        <f t="shared" si="65"/>
        <v>6205</v>
      </c>
      <c r="P99" s="56">
        <f t="shared" si="65"/>
        <v>9746</v>
      </c>
      <c r="Q99" s="56">
        <f t="shared" si="65"/>
        <v>647</v>
      </c>
      <c r="R99" s="56">
        <f t="shared" si="64"/>
        <v>30077</v>
      </c>
      <c r="S99" s="56">
        <f>I99-I69</f>
        <v>0</v>
      </c>
      <c r="T99" s="56">
        <f t="shared" si="62"/>
        <v>30077</v>
      </c>
    </row>
    <row r="100" spans="2:20" ht="11.1" customHeight="1" x14ac:dyDescent="0.2">
      <c r="B100" s="210" t="s">
        <v>206</v>
      </c>
      <c r="C100" s="210"/>
      <c r="D100" s="53">
        <f>D97-D98-D99</f>
        <v>22389</v>
      </c>
      <c r="E100" s="53">
        <f>E97-E98-E99</f>
        <v>26249</v>
      </c>
      <c r="F100" s="53">
        <f>F97-F98-F99</f>
        <v>29063</v>
      </c>
      <c r="G100" s="53">
        <f>G97-G98-G99</f>
        <v>-3167</v>
      </c>
      <c r="H100" s="53">
        <f t="shared" si="60"/>
        <v>74534</v>
      </c>
      <c r="I100" s="53">
        <f>I97-I98-I99</f>
        <v>0</v>
      </c>
      <c r="J100" s="53">
        <f t="shared" si="63"/>
        <v>74534</v>
      </c>
      <c r="L100" s="210" t="s">
        <v>206</v>
      </c>
      <c r="M100" s="210"/>
      <c r="N100" s="53">
        <f>N97-N98-N99</f>
        <v>335</v>
      </c>
      <c r="O100" s="53">
        <f>O97-O98-O99</f>
        <v>9387</v>
      </c>
      <c r="P100" s="53">
        <f>P97-P98-P99</f>
        <v>1231</v>
      </c>
      <c r="Q100" s="53">
        <f>Q97-Q98-Q99</f>
        <v>-721</v>
      </c>
      <c r="R100" s="53">
        <f t="shared" si="64"/>
        <v>10232</v>
      </c>
      <c r="S100" s="53">
        <f>S97-S98-S99</f>
        <v>0</v>
      </c>
      <c r="T100" s="53">
        <f t="shared" si="62"/>
        <v>10232</v>
      </c>
    </row>
    <row r="101" spans="2:20" ht="11.1" customHeight="1" x14ac:dyDescent="0.2">
      <c r="B101" s="213" t="s">
        <v>207</v>
      </c>
      <c r="C101" s="214"/>
      <c r="D101" s="56">
        <v>1044</v>
      </c>
      <c r="E101" s="56">
        <v>1964</v>
      </c>
      <c r="F101" s="56">
        <v>-2518</v>
      </c>
      <c r="G101" s="56">
        <v>0</v>
      </c>
      <c r="H101" s="56">
        <f t="shared" si="60"/>
        <v>490</v>
      </c>
      <c r="I101" s="56">
        <v>0</v>
      </c>
      <c r="J101" s="56">
        <f t="shared" si="63"/>
        <v>490</v>
      </c>
      <c r="L101" s="213" t="s">
        <v>207</v>
      </c>
      <c r="M101" s="214"/>
      <c r="N101" s="56">
        <f t="shared" ref="N101:Q103" si="66">D101-D71</f>
        <v>5666</v>
      </c>
      <c r="O101" s="56">
        <f t="shared" si="66"/>
        <v>167</v>
      </c>
      <c r="P101" s="56">
        <f t="shared" si="66"/>
        <v>-476</v>
      </c>
      <c r="Q101" s="56">
        <f t="shared" si="66"/>
        <v>0</v>
      </c>
      <c r="R101" s="56">
        <f t="shared" si="64"/>
        <v>5357</v>
      </c>
      <c r="S101" s="56">
        <f>I101-I71</f>
        <v>0</v>
      </c>
      <c r="T101" s="56">
        <f t="shared" si="62"/>
        <v>5357</v>
      </c>
    </row>
    <row r="102" spans="2:20" ht="11.1" customHeight="1" x14ac:dyDescent="0.2">
      <c r="B102" s="215" t="s">
        <v>208</v>
      </c>
      <c r="C102" s="214"/>
      <c r="D102" s="56">
        <v>0</v>
      </c>
      <c r="E102" s="56">
        <v>-277</v>
      </c>
      <c r="F102" s="56">
        <v>1670</v>
      </c>
      <c r="G102" s="56">
        <v>0</v>
      </c>
      <c r="H102" s="56">
        <f t="shared" si="60"/>
        <v>1393</v>
      </c>
      <c r="I102" s="56"/>
      <c r="J102" s="56">
        <f t="shared" si="63"/>
        <v>1393</v>
      </c>
      <c r="L102" s="215" t="s">
        <v>208</v>
      </c>
      <c r="M102" s="214"/>
      <c r="N102" s="56">
        <f t="shared" si="66"/>
        <v>0</v>
      </c>
      <c r="O102" s="56">
        <f t="shared" si="66"/>
        <v>-277</v>
      </c>
      <c r="P102" s="56">
        <f t="shared" si="66"/>
        <v>504</v>
      </c>
      <c r="Q102" s="56">
        <f t="shared" si="66"/>
        <v>0</v>
      </c>
      <c r="R102" s="56">
        <f t="shared" si="64"/>
        <v>227</v>
      </c>
      <c r="S102" s="56">
        <f>I102-I72</f>
        <v>0</v>
      </c>
      <c r="T102" s="56">
        <f t="shared" si="62"/>
        <v>227</v>
      </c>
    </row>
    <row r="103" spans="2:20" ht="11.1" customHeight="1" x14ac:dyDescent="0.2">
      <c r="B103" s="215" t="s">
        <v>27</v>
      </c>
      <c r="C103" s="214"/>
      <c r="D103" s="56"/>
      <c r="E103" s="56"/>
      <c r="F103" s="56"/>
      <c r="G103" s="56"/>
      <c r="H103" s="56">
        <f t="shared" si="60"/>
        <v>0</v>
      </c>
      <c r="I103" s="56">
        <v>0</v>
      </c>
      <c r="J103" s="56">
        <f t="shared" si="63"/>
        <v>0</v>
      </c>
      <c r="L103" s="215" t="s">
        <v>27</v>
      </c>
      <c r="M103" s="214"/>
      <c r="N103" s="56">
        <f t="shared" si="66"/>
        <v>0</v>
      </c>
      <c r="O103" s="56">
        <f t="shared" si="66"/>
        <v>0</v>
      </c>
      <c r="P103" s="56">
        <f t="shared" si="66"/>
        <v>0</v>
      </c>
      <c r="Q103" s="56">
        <f t="shared" si="66"/>
        <v>0</v>
      </c>
      <c r="R103" s="56">
        <f t="shared" si="64"/>
        <v>0</v>
      </c>
      <c r="S103" s="56">
        <f>I103-I73</f>
        <v>0</v>
      </c>
      <c r="T103" s="56">
        <f t="shared" si="62"/>
        <v>0</v>
      </c>
    </row>
    <row r="104" spans="2:20" ht="11.1" customHeight="1" x14ac:dyDescent="0.2">
      <c r="B104" s="210" t="s">
        <v>209</v>
      </c>
      <c r="C104" s="210"/>
      <c r="D104" s="53">
        <f>D100+D101+D102+D103</f>
        <v>23433</v>
      </c>
      <c r="E104" s="53">
        <f>E100+E101+E102+E103</f>
        <v>27936</v>
      </c>
      <c r="F104" s="53">
        <f>F100+F101+F102+F103</f>
        <v>28215</v>
      </c>
      <c r="G104" s="53">
        <f>G100+G101+G102+G103</f>
        <v>-3167</v>
      </c>
      <c r="H104" s="53">
        <f t="shared" si="60"/>
        <v>76417</v>
      </c>
      <c r="I104" s="53">
        <f>I100+I101+I103</f>
        <v>0</v>
      </c>
      <c r="J104" s="53">
        <f>H104+I104</f>
        <v>76417</v>
      </c>
      <c r="L104" s="210" t="s">
        <v>209</v>
      </c>
      <c r="M104" s="210"/>
      <c r="N104" s="53">
        <f t="shared" ref="N104:Q104" si="67">N100+N101+N102+N103</f>
        <v>6001</v>
      </c>
      <c r="O104" s="53">
        <f t="shared" si="67"/>
        <v>9277</v>
      </c>
      <c r="P104" s="53">
        <f t="shared" si="67"/>
        <v>1259</v>
      </c>
      <c r="Q104" s="53">
        <f t="shared" si="67"/>
        <v>-721</v>
      </c>
      <c r="R104" s="53">
        <f t="shared" si="64"/>
        <v>15816</v>
      </c>
      <c r="S104" s="53">
        <f>S100+S101+S103</f>
        <v>0</v>
      </c>
      <c r="T104" s="53">
        <f t="shared" si="62"/>
        <v>15816</v>
      </c>
    </row>
    <row r="105" spans="2:20" ht="11.1" customHeight="1" x14ac:dyDescent="0.2">
      <c r="B105" s="82" t="s">
        <v>22</v>
      </c>
      <c r="C105" s="83"/>
      <c r="D105" s="53">
        <v>24950</v>
      </c>
      <c r="E105" s="53">
        <v>15415</v>
      </c>
      <c r="F105" s="53">
        <v>9506</v>
      </c>
      <c r="G105" s="53">
        <v>0</v>
      </c>
      <c r="H105" s="53">
        <f t="shared" si="60"/>
        <v>49871</v>
      </c>
      <c r="I105" s="53">
        <v>0</v>
      </c>
      <c r="J105" s="53">
        <f t="shared" si="63"/>
        <v>49871</v>
      </c>
      <c r="L105" s="82" t="s">
        <v>22</v>
      </c>
      <c r="M105" s="83"/>
      <c r="N105" s="53">
        <f>D105-D75</f>
        <v>6426</v>
      </c>
      <c r="O105" s="53">
        <f>E105-E75</f>
        <v>3718</v>
      </c>
      <c r="P105" s="53">
        <f>F105-F75</f>
        <v>2695</v>
      </c>
      <c r="Q105" s="53">
        <f>G105-G75</f>
        <v>0</v>
      </c>
      <c r="R105" s="53">
        <f t="shared" si="64"/>
        <v>12839</v>
      </c>
      <c r="S105" s="53">
        <f>I105-I75</f>
        <v>0</v>
      </c>
      <c r="T105" s="53">
        <f t="shared" si="62"/>
        <v>12839</v>
      </c>
    </row>
    <row r="106" spans="2:20" ht="11.1" customHeight="1" x14ac:dyDescent="0.2">
      <c r="B106" s="211" t="s">
        <v>23</v>
      </c>
      <c r="C106" s="212"/>
      <c r="D106" s="53">
        <f>D104+D105</f>
        <v>48383</v>
      </c>
      <c r="E106" s="53">
        <f t="shared" ref="E106:G106" si="68">E104+E105</f>
        <v>43351</v>
      </c>
      <c r="F106" s="53">
        <f t="shared" si="68"/>
        <v>37721</v>
      </c>
      <c r="G106" s="53">
        <f t="shared" si="68"/>
        <v>-3167</v>
      </c>
      <c r="H106" s="53">
        <f t="shared" si="60"/>
        <v>126288</v>
      </c>
      <c r="I106" s="53">
        <f>I104+I105</f>
        <v>0</v>
      </c>
      <c r="J106" s="53">
        <f t="shared" si="63"/>
        <v>126288</v>
      </c>
      <c r="L106" s="211" t="s">
        <v>23</v>
      </c>
      <c r="M106" s="212"/>
      <c r="N106" s="53">
        <f>N104+N105</f>
        <v>12427</v>
      </c>
      <c r="O106" s="53">
        <f t="shared" ref="O106:Q106" si="69">O104+O105</f>
        <v>12995</v>
      </c>
      <c r="P106" s="53">
        <f t="shared" si="69"/>
        <v>3954</v>
      </c>
      <c r="Q106" s="53">
        <f t="shared" si="69"/>
        <v>-721</v>
      </c>
      <c r="R106" s="53">
        <f t="shared" si="64"/>
        <v>28655</v>
      </c>
      <c r="S106" s="53">
        <f>S104+S105</f>
        <v>0</v>
      </c>
      <c r="T106" s="53">
        <f t="shared" si="62"/>
        <v>28655</v>
      </c>
    </row>
    <row r="107" spans="2:20" ht="11.1" customHeight="1" x14ac:dyDescent="0.2">
      <c r="B107" s="217" t="s">
        <v>221</v>
      </c>
      <c r="C107" s="218"/>
      <c r="D107" s="218"/>
      <c r="E107" s="218"/>
      <c r="F107" s="218"/>
      <c r="G107" s="218"/>
      <c r="H107" s="78"/>
      <c r="I107" s="78"/>
      <c r="J107" s="87"/>
      <c r="L107" s="217" t="s">
        <v>222</v>
      </c>
      <c r="M107" s="218"/>
      <c r="N107" s="218"/>
      <c r="O107" s="218"/>
      <c r="P107" s="218"/>
      <c r="Q107" s="218"/>
      <c r="R107" s="78"/>
      <c r="S107" s="78"/>
      <c r="T107" s="87"/>
    </row>
    <row r="108" spans="2:20" ht="11.1" customHeight="1" x14ac:dyDescent="0.2">
      <c r="B108" s="216" t="s">
        <v>204</v>
      </c>
      <c r="C108" s="216"/>
      <c r="D108" s="56">
        <v>385922</v>
      </c>
      <c r="E108" s="56">
        <v>183536</v>
      </c>
      <c r="F108" s="56">
        <v>258344</v>
      </c>
      <c r="G108" s="56"/>
      <c r="H108" s="56">
        <f t="shared" ref="H108:H119" si="70">SUM(D108:G108)</f>
        <v>827802</v>
      </c>
      <c r="I108" s="56">
        <v>16241</v>
      </c>
      <c r="J108" s="56">
        <f>H108+I108</f>
        <v>844043</v>
      </c>
      <c r="L108" s="216" t="s">
        <v>204</v>
      </c>
      <c r="M108" s="216"/>
      <c r="N108" s="56">
        <f t="shared" ref="N108:Q109" si="71">D108-D78</f>
        <v>115307</v>
      </c>
      <c r="O108" s="56">
        <f t="shared" si="71"/>
        <v>48609</v>
      </c>
      <c r="P108" s="56">
        <f t="shared" si="71"/>
        <v>77173</v>
      </c>
      <c r="Q108" s="56">
        <f t="shared" si="71"/>
        <v>0</v>
      </c>
      <c r="R108" s="56">
        <f>SUM(N108:Q108)</f>
        <v>241089</v>
      </c>
      <c r="S108" s="56">
        <f>I108-I78</f>
        <v>2274</v>
      </c>
      <c r="T108" s="56">
        <f t="shared" ref="T108:T119" si="72">R108+S108</f>
        <v>243363</v>
      </c>
    </row>
    <row r="109" spans="2:20" ht="11.1" customHeight="1" x14ac:dyDescent="0.2">
      <c r="B109" s="216" t="s">
        <v>33</v>
      </c>
      <c r="C109" s="216"/>
      <c r="D109" s="56">
        <v>266876</v>
      </c>
      <c r="E109" s="56">
        <v>142552</v>
      </c>
      <c r="F109" s="56">
        <v>159469</v>
      </c>
      <c r="G109" s="56"/>
      <c r="H109" s="56">
        <f t="shared" si="70"/>
        <v>568897</v>
      </c>
      <c r="I109" s="56">
        <v>14619</v>
      </c>
      <c r="J109" s="56">
        <f t="shared" ref="J109:J119" si="73">H109+I109</f>
        <v>583516</v>
      </c>
      <c r="L109" s="216" t="s">
        <v>33</v>
      </c>
      <c r="M109" s="216"/>
      <c r="N109" s="56">
        <f t="shared" si="71"/>
        <v>77089</v>
      </c>
      <c r="O109" s="56">
        <f t="shared" si="71"/>
        <v>39627</v>
      </c>
      <c r="P109" s="56">
        <f t="shared" si="71"/>
        <v>51822</v>
      </c>
      <c r="Q109" s="56">
        <f t="shared" si="71"/>
        <v>0</v>
      </c>
      <c r="R109" s="56">
        <f t="shared" ref="R109:R119" si="74">SUM(N109:Q109)</f>
        <v>168538</v>
      </c>
      <c r="S109" s="56">
        <f>I109-I79</f>
        <v>2094</v>
      </c>
      <c r="T109" s="56">
        <f t="shared" si="72"/>
        <v>170632</v>
      </c>
    </row>
    <row r="110" spans="2:20" ht="11.1" customHeight="1" x14ac:dyDescent="0.2">
      <c r="B110" s="210" t="s">
        <v>205</v>
      </c>
      <c r="C110" s="210"/>
      <c r="D110" s="53">
        <f>D108-D109</f>
        <v>119046</v>
      </c>
      <c r="E110" s="53">
        <f>E108-E109</f>
        <v>40984</v>
      </c>
      <c r="F110" s="53">
        <f>F108-F109</f>
        <v>98875</v>
      </c>
      <c r="G110" s="53">
        <f>G108-G109</f>
        <v>0</v>
      </c>
      <c r="H110" s="53">
        <f t="shared" si="70"/>
        <v>258905</v>
      </c>
      <c r="I110" s="53">
        <f>I108-I109</f>
        <v>1622</v>
      </c>
      <c r="J110" s="53">
        <f t="shared" si="73"/>
        <v>260527</v>
      </c>
      <c r="L110" s="210" t="s">
        <v>205</v>
      </c>
      <c r="M110" s="210"/>
      <c r="N110" s="53">
        <f>N108-N109</f>
        <v>38218</v>
      </c>
      <c r="O110" s="53">
        <f>O108-O109</f>
        <v>8982</v>
      </c>
      <c r="P110" s="53">
        <f>P108-P109</f>
        <v>25351</v>
      </c>
      <c r="Q110" s="53">
        <f>Q108-Q109</f>
        <v>0</v>
      </c>
      <c r="R110" s="53">
        <f t="shared" si="74"/>
        <v>72551</v>
      </c>
      <c r="S110" s="53">
        <f>S108-S109</f>
        <v>180</v>
      </c>
      <c r="T110" s="53">
        <f t="shared" si="72"/>
        <v>72731</v>
      </c>
    </row>
    <row r="111" spans="2:20" ht="11.1" customHeight="1" x14ac:dyDescent="0.2">
      <c r="B111" s="213" t="s">
        <v>4</v>
      </c>
      <c r="C111" s="214"/>
      <c r="D111" s="56">
        <v>17308</v>
      </c>
      <c r="E111" s="56">
        <v>5903</v>
      </c>
      <c r="F111" s="56">
        <v>18572</v>
      </c>
      <c r="G111" s="56">
        <v>240</v>
      </c>
      <c r="H111" s="56">
        <f t="shared" si="70"/>
        <v>42023</v>
      </c>
      <c r="I111" s="56">
        <v>218</v>
      </c>
      <c r="J111" s="56">
        <f t="shared" si="73"/>
        <v>42241</v>
      </c>
      <c r="L111" s="213" t="s">
        <v>4</v>
      </c>
      <c r="M111" s="214"/>
      <c r="N111" s="56">
        <f t="shared" ref="N111:Q112" si="75">D111-D81</f>
        <v>4975</v>
      </c>
      <c r="O111" s="56">
        <f t="shared" si="75"/>
        <v>1564</v>
      </c>
      <c r="P111" s="56">
        <f t="shared" si="75"/>
        <v>6627</v>
      </c>
      <c r="Q111" s="56">
        <f t="shared" si="75"/>
        <v>60</v>
      </c>
      <c r="R111" s="56">
        <f t="shared" si="74"/>
        <v>13226</v>
      </c>
      <c r="S111" s="56">
        <f>I111-I81</f>
        <v>50</v>
      </c>
      <c r="T111" s="56">
        <f t="shared" si="72"/>
        <v>13276</v>
      </c>
    </row>
    <row r="112" spans="2:20" ht="11.1" customHeight="1" x14ac:dyDescent="0.2">
      <c r="B112" s="213" t="s">
        <v>5</v>
      </c>
      <c r="C112" s="214"/>
      <c r="D112" s="56">
        <v>57631</v>
      </c>
      <c r="E112" s="56">
        <v>22123</v>
      </c>
      <c r="F112" s="56">
        <v>36779</v>
      </c>
      <c r="G112" s="56">
        <f>2580+899</f>
        <v>3479</v>
      </c>
      <c r="H112" s="56">
        <f t="shared" si="70"/>
        <v>120012</v>
      </c>
      <c r="I112" s="56">
        <v>0</v>
      </c>
      <c r="J112" s="56">
        <f t="shared" si="73"/>
        <v>120012</v>
      </c>
      <c r="L112" s="213" t="s">
        <v>5</v>
      </c>
      <c r="M112" s="214"/>
      <c r="N112" s="56">
        <f t="shared" si="75"/>
        <v>15116</v>
      </c>
      <c r="O112" s="56">
        <f t="shared" si="75"/>
        <v>5311</v>
      </c>
      <c r="P112" s="56">
        <f t="shared" si="75"/>
        <v>10837</v>
      </c>
      <c r="Q112" s="56">
        <f t="shared" si="75"/>
        <v>942</v>
      </c>
      <c r="R112" s="56">
        <f t="shared" si="74"/>
        <v>32206</v>
      </c>
      <c r="S112" s="56">
        <f>I112-I82</f>
        <v>0</v>
      </c>
      <c r="T112" s="56">
        <f t="shared" si="72"/>
        <v>32206</v>
      </c>
    </row>
    <row r="113" spans="2:20" ht="11.1" customHeight="1" x14ac:dyDescent="0.2">
      <c r="B113" s="210" t="s">
        <v>206</v>
      </c>
      <c r="C113" s="210"/>
      <c r="D113" s="53">
        <f>D110-D111-D112</f>
        <v>44107</v>
      </c>
      <c r="E113" s="53">
        <f>E110-E111-E112</f>
        <v>12958</v>
      </c>
      <c r="F113" s="53">
        <f>F110-F111-F112</f>
        <v>43524</v>
      </c>
      <c r="G113" s="53">
        <f>G110-G111-G112</f>
        <v>-3719</v>
      </c>
      <c r="H113" s="53">
        <f t="shared" si="70"/>
        <v>96870</v>
      </c>
      <c r="I113" s="53">
        <f>I110-I111-I112</f>
        <v>1404</v>
      </c>
      <c r="J113" s="53">
        <f t="shared" si="73"/>
        <v>98274</v>
      </c>
      <c r="L113" s="210" t="s">
        <v>206</v>
      </c>
      <c r="M113" s="210"/>
      <c r="N113" s="53">
        <f>N110-N111-N112</f>
        <v>18127</v>
      </c>
      <c r="O113" s="53">
        <f>O110-O111-O112</f>
        <v>2107</v>
      </c>
      <c r="P113" s="53">
        <f>P110-P111-P112</f>
        <v>7887</v>
      </c>
      <c r="Q113" s="53">
        <f>Q110-Q111-Q112</f>
        <v>-1002</v>
      </c>
      <c r="R113" s="53">
        <f t="shared" si="74"/>
        <v>27119</v>
      </c>
      <c r="S113" s="53">
        <f>S110-S111-S112</f>
        <v>130</v>
      </c>
      <c r="T113" s="53">
        <f t="shared" si="72"/>
        <v>27249</v>
      </c>
    </row>
    <row r="114" spans="2:20" ht="11.1" customHeight="1" x14ac:dyDescent="0.2">
      <c r="B114" s="213" t="s">
        <v>207</v>
      </c>
      <c r="C114" s="214"/>
      <c r="D114" s="56">
        <v>-6162</v>
      </c>
      <c r="E114" s="56">
        <v>589</v>
      </c>
      <c r="F114" s="56">
        <v>-2485</v>
      </c>
      <c r="G114" s="56">
        <v>971</v>
      </c>
      <c r="H114" s="56">
        <f t="shared" si="70"/>
        <v>-7087</v>
      </c>
      <c r="I114" s="56"/>
      <c r="J114" s="56">
        <f t="shared" si="73"/>
        <v>-7087</v>
      </c>
      <c r="L114" s="213" t="s">
        <v>207</v>
      </c>
      <c r="M114" s="214"/>
      <c r="N114" s="56">
        <f t="shared" ref="N114:Q116" si="76">D114-D84</f>
        <v>-3358</v>
      </c>
      <c r="O114" s="56">
        <f t="shared" si="76"/>
        <v>438</v>
      </c>
      <c r="P114" s="56">
        <f t="shared" si="76"/>
        <v>-1927</v>
      </c>
      <c r="Q114" s="56">
        <f t="shared" si="76"/>
        <v>125</v>
      </c>
      <c r="R114" s="56">
        <f t="shared" si="74"/>
        <v>-4722</v>
      </c>
      <c r="S114" s="56">
        <f>I114-I84</f>
        <v>0</v>
      </c>
      <c r="T114" s="56">
        <f t="shared" si="72"/>
        <v>-4722</v>
      </c>
    </row>
    <row r="115" spans="2:20" ht="11.1" customHeight="1" x14ac:dyDescent="0.2">
      <c r="B115" s="215" t="s">
        <v>208</v>
      </c>
      <c r="C115" s="214"/>
      <c r="D115" s="56"/>
      <c r="E115" s="56">
        <v>22</v>
      </c>
      <c r="F115" s="56">
        <v>1320</v>
      </c>
      <c r="G115" s="56"/>
      <c r="H115" s="56">
        <f t="shared" si="70"/>
        <v>1342</v>
      </c>
      <c r="I115" s="56"/>
      <c r="J115" s="56">
        <f t="shared" si="73"/>
        <v>1342</v>
      </c>
      <c r="L115" s="215" t="s">
        <v>208</v>
      </c>
      <c r="M115" s="214"/>
      <c r="N115" s="56">
        <f t="shared" si="76"/>
        <v>0</v>
      </c>
      <c r="O115" s="56">
        <f t="shared" si="76"/>
        <v>9</v>
      </c>
      <c r="P115" s="56">
        <f t="shared" si="76"/>
        <v>399</v>
      </c>
      <c r="Q115" s="56">
        <f t="shared" si="76"/>
        <v>1</v>
      </c>
      <c r="R115" s="56">
        <f t="shared" si="74"/>
        <v>409</v>
      </c>
      <c r="S115" s="56">
        <f>I115-I85</f>
        <v>0</v>
      </c>
      <c r="T115" s="56">
        <f t="shared" si="72"/>
        <v>409</v>
      </c>
    </row>
    <row r="116" spans="2:20" ht="11.1" customHeight="1" x14ac:dyDescent="0.2">
      <c r="B116" s="215" t="s">
        <v>27</v>
      </c>
      <c r="C116" s="214"/>
      <c r="D116" s="56">
        <v>0</v>
      </c>
      <c r="E116" s="56"/>
      <c r="F116" s="56"/>
      <c r="G116" s="56">
        <v>0</v>
      </c>
      <c r="H116" s="56">
        <f t="shared" si="70"/>
        <v>0</v>
      </c>
      <c r="I116" s="56">
        <v>0</v>
      </c>
      <c r="J116" s="56">
        <f t="shared" si="73"/>
        <v>0</v>
      </c>
      <c r="L116" s="215" t="s">
        <v>27</v>
      </c>
      <c r="M116" s="214"/>
      <c r="N116" s="56">
        <f t="shared" si="76"/>
        <v>0</v>
      </c>
      <c r="O116" s="56">
        <f t="shared" si="76"/>
        <v>0</v>
      </c>
      <c r="P116" s="56">
        <f t="shared" si="76"/>
        <v>0</v>
      </c>
      <c r="Q116" s="56">
        <f t="shared" si="76"/>
        <v>0</v>
      </c>
      <c r="R116" s="56">
        <f t="shared" si="74"/>
        <v>0</v>
      </c>
      <c r="S116" s="56">
        <f>I116-I86</f>
        <v>0</v>
      </c>
      <c r="T116" s="56">
        <f t="shared" si="72"/>
        <v>0</v>
      </c>
    </row>
    <row r="117" spans="2:20" ht="11.1" customHeight="1" x14ac:dyDescent="0.2">
      <c r="B117" s="210" t="s">
        <v>209</v>
      </c>
      <c r="C117" s="210"/>
      <c r="D117" s="53">
        <f>D113+D114+D115+D116</f>
        <v>37945</v>
      </c>
      <c r="E117" s="53">
        <f>E113+E114+E115+E116</f>
        <v>13569</v>
      </c>
      <c r="F117" s="53">
        <f>F113+F114+F115+F116</f>
        <v>42359</v>
      </c>
      <c r="G117" s="53">
        <f>G113+G114+G115+G116</f>
        <v>-2748</v>
      </c>
      <c r="H117" s="53">
        <f t="shared" si="70"/>
        <v>91125</v>
      </c>
      <c r="I117" s="53">
        <f>I113+I114+I116</f>
        <v>1404</v>
      </c>
      <c r="J117" s="53">
        <f t="shared" si="73"/>
        <v>92529</v>
      </c>
      <c r="L117" s="210" t="s">
        <v>209</v>
      </c>
      <c r="M117" s="210"/>
      <c r="N117" s="53">
        <f t="shared" ref="N117:Q117" si="77">N113+N114+N115+N116</f>
        <v>14769</v>
      </c>
      <c r="O117" s="53">
        <f t="shared" si="77"/>
        <v>2554</v>
      </c>
      <c r="P117" s="53">
        <f t="shared" si="77"/>
        <v>6359</v>
      </c>
      <c r="Q117" s="53">
        <f t="shared" si="77"/>
        <v>-876</v>
      </c>
      <c r="R117" s="53">
        <f t="shared" si="74"/>
        <v>22806</v>
      </c>
      <c r="S117" s="53">
        <f>S113+S114+S116</f>
        <v>130</v>
      </c>
      <c r="T117" s="53">
        <f t="shared" si="72"/>
        <v>22936</v>
      </c>
    </row>
    <row r="118" spans="2:20" ht="11.1" customHeight="1" x14ac:dyDescent="0.2">
      <c r="B118" s="82" t="s">
        <v>22</v>
      </c>
      <c r="C118" s="83"/>
      <c r="D118" s="53">
        <v>21390</v>
      </c>
      <c r="E118" s="53">
        <v>12360</v>
      </c>
      <c r="F118" s="53">
        <v>7777</v>
      </c>
      <c r="G118" s="53">
        <v>255</v>
      </c>
      <c r="H118" s="53">
        <f t="shared" si="70"/>
        <v>41782</v>
      </c>
      <c r="I118" s="53"/>
      <c r="J118" s="53">
        <f t="shared" si="73"/>
        <v>41782</v>
      </c>
      <c r="L118" s="82" t="s">
        <v>22</v>
      </c>
      <c r="M118" s="83"/>
      <c r="N118" s="53">
        <f>D118-D88</f>
        <v>5649</v>
      </c>
      <c r="O118" s="53">
        <f>E118-E88</f>
        <v>3171</v>
      </c>
      <c r="P118" s="53">
        <f>F118-F88</f>
        <v>1972</v>
      </c>
      <c r="Q118" s="53">
        <f>G118-G88</f>
        <v>54</v>
      </c>
      <c r="R118" s="53">
        <f t="shared" si="74"/>
        <v>10846</v>
      </c>
      <c r="S118" s="53">
        <f>I118-I88</f>
        <v>0</v>
      </c>
      <c r="T118" s="53">
        <f t="shared" si="72"/>
        <v>10846</v>
      </c>
    </row>
    <row r="119" spans="2:20" ht="11.1" customHeight="1" x14ac:dyDescent="0.2">
      <c r="B119" s="211" t="s">
        <v>23</v>
      </c>
      <c r="C119" s="212"/>
      <c r="D119" s="53">
        <f>D117+D118</f>
        <v>59335</v>
      </c>
      <c r="E119" s="53">
        <f>E117+E118</f>
        <v>25929</v>
      </c>
      <c r="F119" s="53">
        <f>F117+F118</f>
        <v>50136</v>
      </c>
      <c r="G119" s="53">
        <f>G117+G118</f>
        <v>-2493</v>
      </c>
      <c r="H119" s="53">
        <f t="shared" si="70"/>
        <v>132907</v>
      </c>
      <c r="I119" s="53">
        <f>I117+I118</f>
        <v>1404</v>
      </c>
      <c r="J119" s="53">
        <f t="shared" si="73"/>
        <v>134311</v>
      </c>
      <c r="L119" s="211" t="s">
        <v>23</v>
      </c>
      <c r="M119" s="212"/>
      <c r="N119" s="53">
        <f>N117+N118</f>
        <v>20418</v>
      </c>
      <c r="O119" s="53">
        <f t="shared" ref="O119:Q119" si="78">O117+O118</f>
        <v>5725</v>
      </c>
      <c r="P119" s="53">
        <f t="shared" si="78"/>
        <v>8331</v>
      </c>
      <c r="Q119" s="53">
        <f t="shared" si="78"/>
        <v>-822</v>
      </c>
      <c r="R119" s="53">
        <f t="shared" si="74"/>
        <v>33652</v>
      </c>
      <c r="S119" s="53">
        <f>S117+S118</f>
        <v>130</v>
      </c>
      <c r="T119" s="53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W&amp;H</vt:lpstr>
      <vt:lpstr>GAZ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Joanna Szczepaniak</cp:lastModifiedBy>
  <cp:lastPrinted>2021-02-26T13:44:25Z</cp:lastPrinted>
  <dcterms:created xsi:type="dcterms:W3CDTF">2020-11-10T17:49:38Z</dcterms:created>
  <dcterms:modified xsi:type="dcterms:W3CDTF">2021-07-08T11:58:14Z</dcterms:modified>
</cp:coreProperties>
</file>